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905" tabRatio="719" activeTab="0"/>
  </bookViews>
  <sheets>
    <sheet name="Tame" sheetId="1" r:id="rId1"/>
  </sheets>
  <definedNames>
    <definedName name="Excel_BuiltIn_Print_Titles_1">'Tame'!$B$7:$II$9</definedName>
    <definedName name="Excel_BuiltIn_Print_Titles_1_1">'Tame'!$B$7:$HG$9</definedName>
    <definedName name="Excel_BuiltIn_Print_Titles_1_1_1">'Tame'!$B$7:$HF$9</definedName>
    <definedName name="Excel_BuiltIn_Print_Titles_1_1_1_1">'Tame'!$B$7:$GD$9</definedName>
    <definedName name="Excel_BuiltIn_Print_Titles_1_1_1_1_1">#REF!</definedName>
    <definedName name="_xlnm.Print_Area" localSheetId="0">'Tame'!$A$1:$GG$468</definedName>
    <definedName name="_xlnm.Print_Titles" localSheetId="0">'Tame'!$7:$9</definedName>
  </definedNames>
  <calcPr fullCalcOnLoad="1"/>
</workbook>
</file>

<file path=xl/sharedStrings.xml><?xml version="1.0" encoding="utf-8"?>
<sst xmlns="http://schemas.openxmlformats.org/spreadsheetml/2006/main" count="885" uniqueCount="401">
  <si>
    <t>Nr. p. k.</t>
  </si>
  <si>
    <t>Kods</t>
  </si>
  <si>
    <t>Darba nosaukums</t>
  </si>
  <si>
    <t>Mērvienība</t>
  </si>
  <si>
    <t>Daudzums</t>
  </si>
  <si>
    <t>m</t>
  </si>
  <si>
    <t>gb</t>
  </si>
  <si>
    <t xml:space="preserve">Darbu apjomu saraksts </t>
  </si>
  <si>
    <t>Būves nosaukums:</t>
  </si>
  <si>
    <t>Objekta nosaukums:</t>
  </si>
  <si>
    <t>Objekta adrese:</t>
  </si>
  <si>
    <t>m2</t>
  </si>
  <si>
    <t>m3</t>
  </si>
  <si>
    <t>Pielikums Nr.2.1.</t>
  </si>
  <si>
    <t>gab.</t>
  </si>
  <si>
    <t>Teritorijas sagatavošana darbu veikšanai un sakārtošana pēc darbu  veikšanas būvdarbu zonā ap ēku</t>
  </si>
  <si>
    <t>Būvgružu savākšana konteineros un utilizācija</t>
  </si>
  <si>
    <t>Pamatu  un cokola daļas attīrīšana no neturīmiem</t>
  </si>
  <si>
    <t>kg</t>
  </si>
  <si>
    <t>I.</t>
  </si>
  <si>
    <t xml:space="preserve">Logu aiļu griešana un izkalšana priekš siltinājuma </t>
  </si>
  <si>
    <t>loga  un siltinājuma salaiduma profils</t>
  </si>
  <si>
    <t>līmlenta zem palodzes</t>
  </si>
  <si>
    <t>pvc stūri</t>
  </si>
  <si>
    <t>gab</t>
  </si>
  <si>
    <t xml:space="preserve">Ieejas jumtiņas armēšana un tonēta dekoratīvā apmetuma uzklāšana </t>
  </si>
  <si>
    <t>Montāžas palīgmateriāli</t>
  </si>
  <si>
    <t>Staigāšanas laipu izbūve platums 0,6m, (kokmateriāls apstrādāts ar antiseptiķi un antipirenu)</t>
  </si>
  <si>
    <t>Jumts</t>
  </si>
  <si>
    <t>Koka konstrukcijas apstrādā ar antiseptiķiem un antipirēniem</t>
  </si>
  <si>
    <t>kompl.</t>
  </si>
  <si>
    <t>Termostatiskais vārsts taisns V-exakt II DT15 (1/2") Kv=0,86</t>
  </si>
  <si>
    <t>Pieslēgšana esošai sistēmai</t>
  </si>
  <si>
    <t>Ventilis, lodveida, DN15</t>
  </si>
  <si>
    <t>Ventilis, lodveida, DN20</t>
  </si>
  <si>
    <t>Ventilis, lodveida, DN25</t>
  </si>
  <si>
    <t>Sadalnes demontāža</t>
  </si>
  <si>
    <t>rull.</t>
  </si>
  <si>
    <t>Asfalta sēguma atjaunošana</t>
  </si>
  <si>
    <t>Pieslēgums esošajai dzīvokļu ūdens sadales sistēmai ar lokano šļūteni vai presējamo sistēmu</t>
  </si>
  <si>
    <t>Nolasāmo ūdens mērītāju datu savākšanas  radio centrāle, atkārtotājs un radioantena, montāža ieregulēšana un palaišana</t>
  </si>
  <si>
    <t>Daudzdzīvokļu dzīvojamās mājas  vienkāršota atjaunošana  Sporta ielā 2, Daugavpilī.</t>
  </si>
  <si>
    <t>Sporta iela 2, Daugavpils.</t>
  </si>
  <si>
    <t xml:space="preserve">Nojaukt esošo betona un asfalta apmali apkārt ēkai </t>
  </si>
  <si>
    <t>Grunts atrakšana gar pamatiem vid h=1,3m, b=1,5m ar roku darba rīkiem  un mehanismiem</t>
  </si>
  <si>
    <t>Putupolistirola 100mm stiprināšana pie  pamatiem ar dībeļiem un līmjavu, λ&lt;=0,037 W/ mK</t>
  </si>
  <si>
    <t>l</t>
  </si>
  <si>
    <t>Ekstrudētais putupolistirols b= 100mm, λ&lt;=0,037 W/mK</t>
  </si>
  <si>
    <t xml:space="preserve"> m2</t>
  </si>
  <si>
    <t>Dībeļi</t>
  </si>
  <si>
    <t xml:space="preserve"> gb</t>
  </si>
  <si>
    <t>Logu aiļu siltināšana, armēšana, gruntēšana, dekoratīvā apmetuma uzklāšana uz viena kārtā 160g/m2 sieta, krāsošana</t>
  </si>
  <si>
    <t>putupolistirols 30mm, λ ≤ 0,039</t>
  </si>
  <si>
    <t xml:space="preserve">Siets škiedras 160g/m2 </t>
  </si>
  <si>
    <t>Siltinātās virsmas armēšana 1 kārtā</t>
  </si>
  <si>
    <t>Stiklašķiedras siets  160g/m2</t>
  </si>
  <si>
    <t>pvc sturi</t>
  </si>
  <si>
    <t xml:space="preserve">Virsmas gruntēšana un  tonēta dekoratīvā apmetuma uzklāšana </t>
  </si>
  <si>
    <t>Pēc siltināšanas ģeomembrānas montāža (h=0,38m zem zemes līmeņa)</t>
  </si>
  <si>
    <t>Ģeomembrāna</t>
  </si>
  <si>
    <t>Liekas grunts izvešāna</t>
  </si>
  <si>
    <t>Šķembu 100mm un smilts 100mm ieklāšana blietējot ar blieti</t>
  </si>
  <si>
    <t>šķembas (fr. 0-45mm) ar piegādi</t>
  </si>
  <si>
    <t>Smilts vidēji rupja ar piegādi</t>
  </si>
  <si>
    <t>Betona reņu montāža (2-4 m attālumā no katras ēkas notekas)</t>
  </si>
  <si>
    <t>Līmjava</t>
  </si>
  <si>
    <t>Pagrabā veco koka konstrukciju demontāža un pec siltiāšanas jauno konstrukciju montāža</t>
  </si>
  <si>
    <t xml:space="preserve">Atklāto stiegru apstrāde ar pretkorozijas līdzekļiem, veikt šuvju noblīvēšanu </t>
  </si>
  <si>
    <t>Durvju ailes mūrešāna</t>
  </si>
  <si>
    <t>Griestu virsmas tīrīšana, gruntēšana</t>
  </si>
  <si>
    <t>Griestu siltināšana ar akmens vates plāksnēm b=100mm, stiprinātu pie griestiem ar līmjavu un dībeļiem, λ&lt;=0,039 W/mK</t>
  </si>
  <si>
    <t>Akmens vate 100mm, λ&lt;=0,039 W/mK</t>
  </si>
  <si>
    <t>Dibeļi</t>
  </si>
  <si>
    <t>Siltinātās virsmas armēšana 1. kārtā</t>
  </si>
  <si>
    <t>Siets škiedras 160g/m2</t>
  </si>
  <si>
    <t xml:space="preserve"> kg</t>
  </si>
  <si>
    <t xml:space="preserve">Virsmas gruntēšana un tonēta dekoratīvā apmetuma uzklāšana </t>
  </si>
  <si>
    <t xml:space="preserve">Līmjava </t>
  </si>
  <si>
    <t>Fasādes darbi</t>
  </si>
  <si>
    <t>Sastatņu montāža un demontāža, noma transportēšana</t>
  </si>
  <si>
    <t>Aizsargsiets</t>
  </si>
  <si>
    <t>Ķieģeļu izvirzījumus nokalšana</t>
  </si>
  <si>
    <t>Esošo sienu attīrīšana, virsmu sagatavojot darbu uzsākšanai, šuvju un plaisu blīvēšana un stiprināšana</t>
  </si>
  <si>
    <t>Cokola profila uzstādīšana</t>
  </si>
  <si>
    <t>Fasādes virsmas gruntēšana un siltināšana</t>
  </si>
  <si>
    <t>Siltinātās virsmas armēšana 2 kārtā</t>
  </si>
  <si>
    <t>Siets škiedras 160+160g/m2</t>
  </si>
  <si>
    <t>akmens vate 30mm, λ ≤ 0,039</t>
  </si>
  <si>
    <t>Demontēt esošās skārda palodzes, jauno palodžu montāža</t>
  </si>
  <si>
    <t>Skārda palodze b=0,5mm, Pural parklājumu</t>
  </si>
  <si>
    <t>Uzstādīt jaunu karoga kāta turētāju</t>
  </si>
  <si>
    <t>Aizmūrējamā sienas daļa kapņu telpā</t>
  </si>
  <si>
    <t>Logi</t>
  </si>
  <si>
    <t>Demontēt esošos logu blokus</t>
  </si>
  <si>
    <t>Demontēt esošas restes</t>
  </si>
  <si>
    <t>Jaunu PVC logu bloku iebūve kāpņu telpā, logu aiļu apdare no iekšpuses</t>
  </si>
  <si>
    <t>Jaunu pagraba logu ar resti montāža</t>
  </si>
  <si>
    <t>Bēniņu metāla restes demontāža un jaunas montāža 500x500mm</t>
  </si>
  <si>
    <t>Iekšējo palodžu montāža</t>
  </si>
  <si>
    <t>Iekšējās palodzes</t>
  </si>
  <si>
    <t>Tvaika izolācijas lenta</t>
  </si>
  <si>
    <t>Hidroizolācijas lenta</t>
  </si>
  <si>
    <t>Durvis</t>
  </si>
  <si>
    <t>Demontēt esošās ārdurvis</t>
  </si>
  <si>
    <t>Montēt jaunas ārdurvis ar apdari</t>
  </si>
  <si>
    <t>AD1 Metāla ārdurvis 1500x2100mm , U≤1,8W/m²K</t>
  </si>
  <si>
    <t>D1 Vējtvera kāpņu telpas durvis 1000x1950mm , U≤1,8W/m²K</t>
  </si>
  <si>
    <t>D2 Vējtvera pagraba durvis 900x2150mm , U≤1,8W/m²K</t>
  </si>
  <si>
    <t>AD2 Metāla ārdurvis 950x2150mm , U≤1,8W/m²K</t>
  </si>
  <si>
    <t>Veca bēniņu siltumizolācijas demontāža</t>
  </si>
  <si>
    <t>Virsmas attīrīšana, sagatavošana siltināšanai</t>
  </si>
  <si>
    <t>Difūzijas membrānas ieklāšana</t>
  </si>
  <si>
    <t>Beramās  vates siltinājuma b-250mm iestrāde</t>
  </si>
  <si>
    <t>Beramā  vate λ ≤ 0,038</t>
  </si>
  <si>
    <t>Pretvējas izolācijas uzstādīšana</t>
  </si>
  <si>
    <t>Koka brusa 25x50 montāža pa perimetru</t>
  </si>
  <si>
    <t>Koka brusa 25x50mm</t>
  </si>
  <si>
    <t>t.m.</t>
  </si>
  <si>
    <t>Esošo lūku demontāža, jaunu siltinātu lūku EI30 780x820mm uzstādīšana</t>
  </si>
  <si>
    <t>Jumta seguma demontāža</t>
  </si>
  <si>
    <t>Esoša kores demontāža</t>
  </si>
  <si>
    <t>Esoša vējmalas demontāža</t>
  </si>
  <si>
    <t>Esoša lāseņa demontāža</t>
  </si>
  <si>
    <t>Veco latojuma demontāža</t>
  </si>
  <si>
    <t>Lietus ūdens tekņu demontāža</t>
  </si>
  <si>
    <t>Esošo luku demontāža</t>
  </si>
  <si>
    <t>Esošo sniega barjeru demontāža</t>
  </si>
  <si>
    <t>Ventilācijas izvadu skārda apdares demontāža</t>
  </si>
  <si>
    <r>
      <t xml:space="preserve">Kanalizācijas vēdināšanas izvadu atjaunošana, aeratoru uzstadišana </t>
    </r>
    <r>
      <rPr>
        <sz val="10"/>
        <rFont val="Calibri"/>
        <family val="2"/>
      </rPr>
      <t>Ø</t>
    </r>
    <r>
      <rPr>
        <sz val="10"/>
        <rFont val="Times New Roman"/>
        <family val="1"/>
      </rPr>
      <t>250mm</t>
    </r>
  </si>
  <si>
    <t>Esošo jumta konstrukcija veic bojātu elementu nomaiņa, spāres 50x160mm (30% no visa apjoma)</t>
  </si>
  <si>
    <t>Latojuma izveide 25x100mm, solis 450mm</t>
  </si>
  <si>
    <t>Dēlis 25x100mm</t>
  </si>
  <si>
    <t>Dzegas siltināšana pa perimetru</t>
  </si>
  <si>
    <t>Siltumizolācija 70mm</t>
  </si>
  <si>
    <t>Skārda lāseņa uzstādīšana b=0,5mm ar Pural pārklājumu</t>
  </si>
  <si>
    <t>Esošo ventilācijas izvadu kanālu tīrīšana</t>
  </si>
  <si>
    <t>Eosšo ventilācijas izvadu atjaunošana (pārmūrēšana)</t>
  </si>
  <si>
    <t>Esošo fasādes skursteņu apdare (skursteni armēt, apmest un krāsot, sadurvietās ar mājas ārsienu veidot elastīgu deformācijas šuvi, izmantojot tam speciali paredzētu profilus)</t>
  </si>
  <si>
    <t>Jumta seguma nomaiņa uz Valcprofila loksnem b=0,5mm ar Pural pārklājumu - pelēkā tonī</t>
  </si>
  <si>
    <t>Valcprofila loksnes ar Pural pārklājumu (krāsotas)</t>
  </si>
  <si>
    <t>Jaunas ventilācijas izvadu d=250mm montāža</t>
  </si>
  <si>
    <t>Jaunas skārda nosegcepures ar Pural pārklājumu montāža pie ventilācijas izvadiem</t>
  </si>
  <si>
    <t>Jaunas skārda lokšņu cepures monāža pie skursteni</t>
  </si>
  <si>
    <t>Skārda teknes uzstādīšana Ø140mm, b=0,5mm ar Pural pārklājumu</t>
  </si>
  <si>
    <t>skārda teknes ar stiprinājumiem un veidgabaliem,  Ø140mm</t>
  </si>
  <si>
    <r>
      <t xml:space="preserve">Lietus ūdens skāŗda noteku uzstādīšana </t>
    </r>
    <r>
      <rPr>
        <sz val="10"/>
        <rFont val="Calibri"/>
        <family val="2"/>
      </rPr>
      <t>Ø120mm b=0,5mm ar Pural pārklājumu</t>
    </r>
  </si>
  <si>
    <t>skārda notekas ar stiprinājumiem un veidgabaliem  PE 0,5 mm,  Ø120mm</t>
  </si>
  <si>
    <t>Vējmalu  uzstādīšana</t>
  </si>
  <si>
    <t>Skārda vējmala ar Pural pārklājumu b=0,5 mm</t>
  </si>
  <si>
    <t>Kores uzstādīšana</t>
  </si>
  <si>
    <t>Skārda kore ar Pural pārklājumu b=0,5 mm</t>
  </si>
  <si>
    <t>Pieslēgumu izbūve pie ventilācijas un skurseņa izvadiem</t>
  </si>
  <si>
    <t>Nojumem sagatavot virsmu un pārklāt ar aizsarggrunti, pēc nepieciešāmības asegtās armatūras attīrīt no korozijas un atjaunot betona aisargkārtu</t>
  </si>
  <si>
    <t>Ieejas jumtiņas seguma ieklāšana (divās  kārtās)</t>
  </si>
  <si>
    <t>Skārda lāseņa uzstādīšana pa perimetru ieejas jumtiņam</t>
  </si>
  <si>
    <t>Skārda lāsenis b=0,5 ar Pural pārklājumu</t>
  </si>
  <si>
    <t>Hidroizolācijas materiāla  iestrāde paneļu un sienas sadurvietās</t>
  </si>
  <si>
    <t>Teknes un notekas montāža b=0,5mm ar Pural pārklājumu ieejas jumtiņam</t>
  </si>
  <si>
    <t>22-400-400</t>
  </si>
  <si>
    <t>22-400-500</t>
  </si>
  <si>
    <t>22-400-600</t>
  </si>
  <si>
    <t>22-400-700</t>
  </si>
  <si>
    <t>22-400-800</t>
  </si>
  <si>
    <t>22-400-1000</t>
  </si>
  <si>
    <t>22-400-1100</t>
  </si>
  <si>
    <t>22-600-900</t>
  </si>
  <si>
    <t>Uztvērēju programmēšana</t>
  </si>
  <si>
    <t>temperatūras sensoru ar adapteru</t>
  </si>
  <si>
    <t>Siltumskaitītāja montāžas piederumi</t>
  </si>
  <si>
    <t>Gruntskrāsa</t>
  </si>
  <si>
    <t>Eļļas krāsa</t>
  </si>
  <si>
    <t>Apkures sistēmas aizpildīšana</t>
  </si>
  <si>
    <t>Apkures sistēmas atgaisošana</t>
  </si>
  <si>
    <t>Apkures sistēmas fasondaļas</t>
  </si>
  <si>
    <t>obj.</t>
  </si>
  <si>
    <t>Radiatorus demontāža &lt;15sekc</t>
  </si>
  <si>
    <t>Stieple St/Zn-10mm</t>
  </si>
  <si>
    <t>Demontāžu darbi</t>
  </si>
  <si>
    <t>kompl</t>
  </si>
  <si>
    <t>Gaismekļu demontāža</t>
  </si>
  <si>
    <t>Slēdžu demontāža</t>
  </si>
  <si>
    <t>Drošinātāju (4 gab.), spaiļu (3 gab.) demontāža</t>
  </si>
  <si>
    <t>Drošinātāju (3gab.), spaiļu (3 gab.) demontāža</t>
  </si>
  <si>
    <t>Savienojuma kārbas demontāža</t>
  </si>
  <si>
    <t>Kabeļu demontāža</t>
  </si>
  <si>
    <t>Neparedzēta demontāža</t>
  </si>
  <si>
    <t>Iekšējā elektroapgāde</t>
  </si>
  <si>
    <t>Siltummezgla vadības sadalne SVS(esošais), kur uzstāda pārsprieguma novādītājs III kl. P-DA 230</t>
  </si>
  <si>
    <t>Kvēlspulde E27 21W</t>
  </si>
  <si>
    <t>Slēdži un kārbas</t>
  </si>
  <si>
    <t>Slēdzis vienpolīgs, v.a., IP44 10A, 230V</t>
  </si>
  <si>
    <t>Slēdzis dīvpolīgs, v.a., IP44 10A, 230V</t>
  </si>
  <si>
    <t>Zvanu poga zemapmetuma montāžas, IP 44 10A, 230V</t>
  </si>
  <si>
    <t>Savienojuma kārba v.a., IP20</t>
  </si>
  <si>
    <t>Savienojuma kārba v.a., IP44</t>
  </si>
  <si>
    <t>Kabeļu izstrādājumi</t>
  </si>
  <si>
    <t>Kabelis ar vara dzīslām NYY-J 1x35mm2</t>
  </si>
  <si>
    <t>Kabelis ar vara dzīslām NYY-J 1x25mm2</t>
  </si>
  <si>
    <t>Kabelis ar vara dzīslām NYY-J 1x16mm2</t>
  </si>
  <si>
    <t>Kabelis ar vara dzīslām PPJ 5x4mm2</t>
  </si>
  <si>
    <t>Kabelis ar vara dzīslām PPJ 3x1,5mm2</t>
  </si>
  <si>
    <t>Palīgmateriāli</t>
  </si>
  <si>
    <t>Zibensaizsardzības un zemējums</t>
  </si>
  <si>
    <t>Stieple St/Zn-8mm</t>
  </si>
  <si>
    <t>Lokanais savienojums</t>
  </si>
  <si>
    <t xml:space="preserve">Savienojuma plāksne </t>
  </si>
  <si>
    <t xml:space="preserve">Spaile 8mm stieples savienošanai ar jumtu </t>
  </si>
  <si>
    <t>Multiklemme 8-10mm</t>
  </si>
  <si>
    <t>PVC caurule D=25mm</t>
  </si>
  <si>
    <t>Pārbaudes kaste zemapmetuma montāžai komplektā ar savienojuma spaili 8-10mm stieplei un lentai, izolētiem fleksibliem izvadiem un vāku</t>
  </si>
  <si>
    <t>Turētājs pie sienas</t>
  </si>
  <si>
    <r>
      <t xml:space="preserve">Savienotājklemme </t>
    </r>
    <r>
      <rPr>
        <sz val="10"/>
        <rFont val="Calibri"/>
        <family val="2"/>
      </rPr>
      <t>Ø8-10/30mm</t>
    </r>
  </si>
  <si>
    <t>Lentas tērauds, kasti Zn St/Zn 30x3,5mm</t>
  </si>
  <si>
    <t>Pretkorozijas lenta 50mm</t>
  </si>
  <si>
    <t>Potenciala izlidz. Kopne PVC apvalkā</t>
  </si>
  <si>
    <t>Caurules un parējie materiāli</t>
  </si>
  <si>
    <t>Plastmasas caurule atveramas PVC D=110mm</t>
  </si>
  <si>
    <t>Plastmasas caurule PVC D=25mm</t>
  </si>
  <si>
    <t>Plastmasas caurule PVC D=20mm</t>
  </si>
  <si>
    <t>Pārējie metāla izstrādājumi</t>
  </si>
  <si>
    <t>k-ts</t>
  </si>
  <si>
    <t>Ugunsdzēsības stenda izgatavošana un uzstādīšana</t>
  </si>
  <si>
    <t>m/h</t>
  </si>
  <si>
    <t xml:space="preserve">Žoga  izbūve, nojaukšana, noma (uz visu būvdarbu laiku) </t>
  </si>
  <si>
    <t>Strādnieku vagoniņa atvešana, pieslēgšana, nomas izmaksas (1gb x   2 mēn), aizvešana</t>
  </si>
  <si>
    <t>Inventāra vagoniņa atvešana, pieslēgšana, nomas izmaksas  (1gb x   2 mēn), aizvešana</t>
  </si>
  <si>
    <t>Ofisa vagoniņa atvešana, pieslēgšana, nomas izmaksas  (1gb x   2 mēn), aizvešana</t>
  </si>
  <si>
    <t>Maksa par elektroenerģiju (uz visu būvdarbu laiku)</t>
  </si>
  <si>
    <t>obj</t>
  </si>
  <si>
    <t>Maksa par ūdeni (uz visu būvdarbu laiku)</t>
  </si>
  <si>
    <t>Būvtāfeles izgatavošana</t>
  </si>
  <si>
    <t>Pārvietojamās tualetes atvešana, nomas un apkopes izmaksas  (1gb x   2 mēn), aizvešana</t>
  </si>
  <si>
    <t>Autoceltnis materiālu padošanai uz jumta</t>
  </si>
  <si>
    <t>Cokola darbi</t>
  </si>
  <si>
    <t>Vertikāla hidroizolācijas ieklāšana 2. kārtas</t>
  </si>
  <si>
    <t>Atlas (vai ekvivalents) universālā bituma masa 2. kārtas</t>
  </si>
  <si>
    <t xml:space="preserve">Grunts Sakret UG (vai ekvivalents) </t>
  </si>
  <si>
    <t xml:space="preserve">Līmjava Sakret BK (vai ekvivalents) </t>
  </si>
  <si>
    <t xml:space="preserve">Armējamā java  Sakret  BAK (vai ekvivalents) </t>
  </si>
  <si>
    <t xml:space="preserve">grunts Sakret FM-G (vai ekvivalents) </t>
  </si>
  <si>
    <t xml:space="preserve">Silikona sveķu gatavais dekoratīvais apmetums Sakret SIP-B (vai ekvivalents) </t>
  </si>
  <si>
    <t xml:space="preserve">tonēšana </t>
  </si>
  <si>
    <t>Pēc siltināšanas darbu veikšanas tranšeju aizbērt ar esošo grunti</t>
  </si>
  <si>
    <t>Betona apmaļu izbūve b=700 mm, h=80mm</t>
  </si>
  <si>
    <t>OSB 12mm veidņi</t>
  </si>
  <si>
    <t>Betons C16/20</t>
  </si>
  <si>
    <t>Siets ∅5 AI  100x100 mm</t>
  </si>
  <si>
    <t>Lieveņa betona kārtas atjaunošana, kur tas būs nepieciešams (4. gab)</t>
  </si>
  <si>
    <t>Pagrabs</t>
  </si>
  <si>
    <t>Pagraba logiem apakšamalas piemūrešana h=100mm ar Fibo3 blokiem  (vai ekvivalents)  b=100mm (23. vietas)</t>
  </si>
  <si>
    <t>Grunts</t>
  </si>
  <si>
    <r>
      <t>Līmjava Sakret BAK</t>
    </r>
    <r>
      <rPr>
        <sz val="10"/>
        <rFont val="Times New Roman"/>
        <family val="1"/>
      </rPr>
      <t xml:space="preserve"> (vai ekvivalents)</t>
    </r>
    <r>
      <rPr>
        <b/>
        <sz val="10"/>
        <rFont val="Times New Roman"/>
        <family val="1"/>
      </rPr>
      <t xml:space="preserve"> </t>
    </r>
  </si>
  <si>
    <t xml:space="preserve">Silikāta-silikona gatavais dekoratīvais apmetums Sakret SMS-B (vai ekvivalents) </t>
  </si>
  <si>
    <t>Pāgraba grīdas atjaunošana, līdzinašana ar ESTRICH betona grīdas  (vai ekvivalents) b=70mm</t>
  </si>
  <si>
    <t>Metāla cokola profils 0,8mm</t>
  </si>
  <si>
    <t>PAROC Linio 15 akmens vate(vai ekvivalents)150mm, λ ≤ 0,037</t>
  </si>
  <si>
    <t>Logu aiļu sagatavošana logu montāžai vid.15cm platumā</t>
  </si>
  <si>
    <t>Remontjava</t>
  </si>
  <si>
    <t>L3 1500x1300mm, U≤1,00 W/m²K</t>
  </si>
  <si>
    <t>Klimatiskos vārstus AEROC  (vai ekvivalents)  montāža logos</t>
  </si>
  <si>
    <t>Metāla regulējama restes demontāža un dabīgas gaisa piepludes ventilācijas Systemair VTK-100  (vai ekvivalents)  sienas komplekta montaža,ieskaitot caurumu izvedi siena</t>
  </si>
  <si>
    <t>Esošas teknes un notekas demontāža</t>
  </si>
  <si>
    <t>koka antiseptiķis koncentrats</t>
  </si>
  <si>
    <t>Pretkondensāta izolācijas ieklašana</t>
  </si>
  <si>
    <t>Pretkondensāta plēve</t>
  </si>
  <si>
    <t>Jumta aizsargnožogojum ar sniega barjera montāža</t>
  </si>
  <si>
    <t>kores profils</t>
  </si>
  <si>
    <t>Lūkas izejai uz jumta ar pieslēgumu uzstādīšana</t>
  </si>
  <si>
    <t>Jumta lūkas ar pieslēgumu 600x800mm</t>
  </si>
  <si>
    <t xml:space="preserve">Bipol Standart EPP (vai ekvivalents) </t>
  </si>
  <si>
    <t xml:space="preserve">Bipol XL HPK (vai ekvivalents) </t>
  </si>
  <si>
    <t>Bēniņu pāreseguma siltināšana</t>
  </si>
  <si>
    <t>Balsts 100x100x420mm</t>
  </si>
  <si>
    <t>Dēlis 40x100x6000mm</t>
  </si>
  <si>
    <t>Dēlis 40x100x600mm</t>
  </si>
  <si>
    <t>palīgmateriali</t>
  </si>
  <si>
    <t>Sienu siltinājums bēniņos no iekšpuses ar akmens vates 50mm plāksnēm  (λ≤0,037 W/mK)  H=0,5m (garensienām), H=1 m (gala sienām</t>
  </si>
  <si>
    <t>Akmens vate b=50mm  λ ≤ 0,037</t>
  </si>
  <si>
    <t>Dibeli</t>
  </si>
  <si>
    <t>I. IEKŠĒJIE AUKSTĀ ŪDENSVADA TĪKLI - U1</t>
  </si>
  <si>
    <t xml:space="preserve">Cinkota tērauda caurule, D76,1x3,0, PN10 ar metināmiem veidgabaliem, iebūve stiprinot pie pārseguma vai sienas ar stiprinājuma kronšteiniem </t>
  </si>
  <si>
    <t>tm</t>
  </si>
  <si>
    <t xml:space="preserve">Cinkota tērauda caurule, D60,3x3,2, PN10 ar metināmiem veidgabaliem, iebūve stiprinot pie pārseguma vai sienas ar stiprinājuma kronšteiniem </t>
  </si>
  <si>
    <t xml:space="preserve">Cinkota tērauda caurule, D42,4x3,2 PN10 ar metināmiem veidgabaliem, iebūve stiprinot pie pārseguma vai sienas ar stiprinājuma kronšteiniem </t>
  </si>
  <si>
    <t xml:space="preserve">Ūdensvada caurule, daudzslāņu Pex-Alu-Pex (vai ekvivalents) , D32x3,0, PN10 ar veidgabaliem, iebūve esošajās montāžas šahtās sienā, stiprinot ar stiprinājuma kronšteiniem </t>
  </si>
  <si>
    <t xml:space="preserve">Ūdensvada caurule, daudzslāņu Pex-Alu-Pex (vai ekvivalents) , D25x2,5, PN10 ar veidgabaliem, iebūve esošajās montāžas šahtās sienā, stiprinot ar stiprinājuma kronšteiniem </t>
  </si>
  <si>
    <t>Pretkondensāta izolācija cinkota tērauda caurulei Dn76 ar iebūvi</t>
  </si>
  <si>
    <t>Pretkondensāta izolācija cinkota tērauda caurulei Dn60 ar iebūvi</t>
  </si>
  <si>
    <t>Pretkondensāta izolācija cinkota tērauda caurulei Dn42 ar iebūvi</t>
  </si>
  <si>
    <t>Pretkondensāta izolācija Pex-Alu-Pex (vai ekvivalents)  caurulei Dn32 ar iebūvi</t>
  </si>
  <si>
    <t>Lodveida ventilis, misiņa, PN16, DN50mm (2"), ar montāžu</t>
  </si>
  <si>
    <t>Lodveida ventilis, misiņa, PN16, DN25mm (1"), ar montāžu</t>
  </si>
  <si>
    <t>Adapters Dn100, PN10, DCI (vai ekvivalents) , atloku, universālais</t>
  </si>
  <si>
    <t>Pāreja Dn100&gt;65, PN10, DC (vai ekvivalents) I, atloku</t>
  </si>
  <si>
    <t>Adapters Dn65, PN10, DCI (vai ekvivalents) , atloku, fiksējošais</t>
  </si>
  <si>
    <t>Trejgabals Dn65/65, PN10, DCI (vai ekvivalents) , atloku</t>
  </si>
  <si>
    <t>Līkums 90°, Dn65, PN10, DCI (vai ekvivalents) , atloku</t>
  </si>
  <si>
    <t>Atloku īscaurule Dn65, PN10, 250mm</t>
  </si>
  <si>
    <t>Aizbīdnis Dn65, PN10, DCI (vai ekvivalents) , atloku</t>
  </si>
  <si>
    <t>Pāreja Dn65&gt;50, PN10, DCI (vai ekvivalents) , atloku</t>
  </si>
  <si>
    <t>Atloku īscaurule Dn50, PN10, 400mm</t>
  </si>
  <si>
    <t xml:space="preserve">Ūdens mērītājs Dn50mm, Q=15m3/h, PN10, atloku, "C" klases, aprīkots ar radio moduli attālinātās datu nolasīšanas nodrošināšanai </t>
  </si>
  <si>
    <t>Manometrs Dn15, PN10</t>
  </si>
  <si>
    <t>Lodveida ventilis, misiņa, PN16, 1/2", iemetināms</t>
  </si>
  <si>
    <t>Lodveida ventilis, misiņa, PN16, 1", iemetināms</t>
  </si>
  <si>
    <t>Palīgmateriāli ūdensmērītāja mezgla Dn50mm montāžai</t>
  </si>
  <si>
    <t>Pāreja no Pex-Alu-Pex  (vai ekvivalents) Dn25x2,5 uz vītni 3/4", Pn16, misiņa</t>
  </si>
  <si>
    <t>Lodveida ventilis 3/4", misiņa, PN16</t>
  </si>
  <si>
    <t>Pretvārsts 3/4", misiņa, PN16</t>
  </si>
  <si>
    <t>Īscaurule 3/4", misiņa, PN16, 100mm</t>
  </si>
  <si>
    <t>Īscaurule 3/4", misiņa, PN16, 45mm</t>
  </si>
  <si>
    <t xml:space="preserve">Ūdens mērītājs 3/4", Q=2,5m3/h, PN10, "C" klases, aprīkots ar radio moduli attālinātās datu nolasīšanas nodrošināšanai </t>
  </si>
  <si>
    <t>Palīgmateriāli ūdensmērītāja mezgla 3/4" montāžai</t>
  </si>
  <si>
    <t>Pieslēgums esošajai karstā ūdens sagatavošanas sistēmai</t>
  </si>
  <si>
    <t>Palīgmateriāli ūdensapgādes sistēmas U1 montāžai - blīves, skrūves stiprinājumi utt.</t>
  </si>
  <si>
    <t>Sistēmas hidrauliskā pārbaude un dezinfekcija</t>
  </si>
  <si>
    <t>II. IEKŠĒJIE KARSTĀ ŪDENSVADA TĪKLI - S3</t>
  </si>
  <si>
    <t xml:space="preserve">Ūdensvada caurule, daudzslāņu Pex-Alu-Pex, D32x3,0, PN10 ar veidgabaliem, iebūve esošajās montāžas šahtās sienā, stiprinot ar stiprinājuma kronšteiniem </t>
  </si>
  <si>
    <t>Pretkondensāta izolācija Pex-Alu-Pex  (vai ekvivalents) caurulei Dn32 ar iebūvi</t>
  </si>
  <si>
    <t>Pāreja Dn100&gt;65, PN10, DCI (vai ekvivalents) , atloku</t>
  </si>
  <si>
    <t>Pāreja no Pex-Alu-Pex (vai ekvivalents)  Dn25x2,5 uz vītni 3/4", Pn16, misiņa</t>
  </si>
  <si>
    <t>III. IEKŠĒJIE KARSTĀ ŪDENS CIRKULĀCIJAS TĪKLI - S4</t>
  </si>
  <si>
    <t>Siltumizolācija cinkota tērauda caurulei Dn60 ar iebūvi</t>
  </si>
  <si>
    <t>Siltumizolācija cinkota tērauda caurulei Dn42 ar iebūvi</t>
  </si>
  <si>
    <t>Siltumizolācija Pex-Alu-Pex (vai ekvivalents)  caurulei Dn32 ar iebūvi</t>
  </si>
  <si>
    <t>Palīgmateriāli sistēmas S4 montāžai - blīves, skrūves stiprinājumi utt.</t>
  </si>
  <si>
    <t>IV. IEKŠĒJIE SADZĪVES KANALIZĀCIJAS TĪKLI - K1</t>
  </si>
  <si>
    <t>Kanalizācijas caurule ārējiem tīkliem, PVC, OD160mm, S8 uzmavu tipa ar iebūvi atklātā tranšejā</t>
  </si>
  <si>
    <t>Aizsargčaula D160 caurulei, iebūvei skatakā</t>
  </si>
  <si>
    <t>Aizsargčaula D160 caurulei, iebūvei pamatos</t>
  </si>
  <si>
    <t xml:space="preserve">Kanalizācijas caurule iekšējiem tīkliem, PVC, OD160mm, uzmavutipa, iebūve stiprinot pie pārseguma vai sienas ar stiprinājuma kronšteiniem </t>
  </si>
  <si>
    <t>Kanalizācijas caurule iekšējiem tīkliem, PVC, OD110mm, uzmavutipa, iebūve stiprinot pie pārseguma vai sienas ar stiprinājuma kronšteiniem esošajās šahtās</t>
  </si>
  <si>
    <r>
      <t>PVC trejgabals 45</t>
    </r>
    <r>
      <rPr>
        <sz val="11"/>
        <rFont val="Times New Roman"/>
        <family val="1"/>
      </rPr>
      <t>°, Dn160/110/160</t>
    </r>
  </si>
  <si>
    <r>
      <t>PVC trejgabals 45</t>
    </r>
    <r>
      <rPr>
        <sz val="11"/>
        <rFont val="Times New Roman"/>
        <family val="1"/>
      </rPr>
      <t>°, Dn110/110/110</t>
    </r>
  </si>
  <si>
    <r>
      <t>PVC krustgabals 45</t>
    </r>
    <r>
      <rPr>
        <sz val="11"/>
        <rFont val="Times New Roman"/>
        <family val="1"/>
      </rPr>
      <t>°, Dn110/110/110</t>
    </r>
  </si>
  <si>
    <r>
      <t>PVC līkums 45</t>
    </r>
    <r>
      <rPr>
        <sz val="11"/>
        <rFont val="Times New Roman"/>
        <family val="1"/>
      </rPr>
      <t>°, Dn110</t>
    </r>
  </si>
  <si>
    <t>PVC pāreja Dn160&gt;110</t>
  </si>
  <si>
    <t>PVC gala noslēgs Dn160</t>
  </si>
  <si>
    <t>PVC gala noslēgs Dn110</t>
  </si>
  <si>
    <t>Ugunsdrošības manžete Dn110</t>
  </si>
  <si>
    <t>Pieslēguma pāreja no PVC Dn110 uz čugunu D100 ar gumijas manžeti vai ekscentrisks līkums D110, esošo dzīvokļu kanalizācijas sistēmu pieslēgšanai</t>
  </si>
  <si>
    <t>Revīzija stāvvadā, PVC, 90°, DN160/160, noslēdzama</t>
  </si>
  <si>
    <t>Revīzija stāvvadā, PVC, 90°, DN110/110 noslēdzama</t>
  </si>
  <si>
    <t>Servisa lūka 200x200mm, plastikāta, iebūvējama sienā vai aizsargkārbā</t>
  </si>
  <si>
    <t>Ventilācijas stāvvada D110 ventilācijas mezgls virs jumta līmeņa (tipveida, jumta krāsā) ar montāžu</t>
  </si>
  <si>
    <t xml:space="preserve">Palīgmateriāli sistēmas K1 montāžai </t>
  </si>
  <si>
    <t>V. PĀRĒJIE DARBI</t>
  </si>
  <si>
    <t>Esošo ŪK tīklu šahtu atšurfēšana ēkas starpsienās</t>
  </si>
  <si>
    <t>Esošo ūdensapgādes un kanalizācijas tīklu demontāža</t>
  </si>
  <si>
    <t xml:space="preserve">Asfaltseguma izgriezšana un demontāža </t>
  </si>
  <si>
    <t>Asfaltseguma atjaunošana</t>
  </si>
  <si>
    <t>Smilts caurules pamatnes un apbēruma ierīkošanai</t>
  </si>
  <si>
    <t>Esošo šahtu aizdare ar divām kārtām mitrumizturīga ģipškartona loksnēm, tas montējot pie tērauda profiliem</t>
  </si>
  <si>
    <t>Sienu apdares atjaunošana dzīvokļos būvdarbu zonā</t>
  </si>
  <si>
    <t>Sadalnes SSS montāža</t>
  </si>
  <si>
    <t>Plafons LUNA O VVG opāla stikls 2xG23 9W IP44 ar spuldzēm (kods 013126) montāža (vai ekvivalents)</t>
  </si>
  <si>
    <t>LED plafons v/a balts 14W ar kustības sensoru IP54 SAtuRN LED RCR SM, kompl. Ar gaismas diodi (kods 063404/PA) montāža (vai ekvivalents)</t>
  </si>
  <si>
    <t>Plafons v/a sudraba 2x21W E27 IP65 Proxima (kods 311208) montāža (vai ekvivalents)</t>
  </si>
  <si>
    <t>Terauda radiatori DeLonghi Compakt (vai ekvivalents) ar atgaisošanas krānu, blīvripu augšējās restes</t>
  </si>
  <si>
    <t>Terauda radiatori DeLonghi Compakt sienas stiprinājumi GB22 (vai ekvivalents)</t>
  </si>
  <si>
    <t>Termostatu galva DX tipa ar iebūvētu sensoru, standarta</t>
  </si>
  <si>
    <t>Termostatu galva B-tipa pret nesankcionētām darbībām</t>
  </si>
  <si>
    <t>Ventilis, lodveida; DN15</t>
  </si>
  <si>
    <t>Siltuma sadalītājs Siemens WHE561-000 (vai ekvivalents) ar montāžas plāksnēm, uzstādīšana, siltumatdeves koeficienta noteikšana</t>
  </si>
  <si>
    <t>Siltuma sadalītāja Siemens uztvērējs  WTT16 (vai ekvivalents)</t>
  </si>
  <si>
    <t>Siltuma sadalītāja Siemens uztvērējs WTT16.232 (vai ekvivalents)</t>
  </si>
  <si>
    <t>Siltumskaitītajs INFOCAL 8 (vai ekvivalents) ar litija bateriju uz 11 gadiem ar:</t>
  </si>
  <si>
    <t>patēriņa mērītājs uz apkures konturu SONO 1500 CT  (vai ekvivalents) qp 3,5m3/h; qs 7 m3/h; PN16</t>
  </si>
  <si>
    <t>Kartā ūdens cirkulācijas sūknis Magna 3  (vai ekvivalents) 25//100</t>
  </si>
  <si>
    <t xml:space="preserve">STAD balansēšanas vārsts ar drenāžu DN15 Kvs 2,52  (vai ekvivalents) </t>
  </si>
  <si>
    <t xml:space="preserve">STAD balansēšanas vārsts ar drenāžu DN20 Kvs 5,7  (vai ekvivalents) </t>
  </si>
  <si>
    <t xml:space="preserve">STAD balansēšanas vārsts ar drenāžu DN25 Kvs 8,7  (vai ekvivalents) </t>
  </si>
  <si>
    <t>Tērauda, melnās, ūdens un gāzesvadu caurule, 3262-75, DN15 (21,3x2,8)</t>
  </si>
  <si>
    <t>Tērauda, melnās, ūdens un gāzesvadu caurule, 3262-75, DN20 (26,8x2,8)</t>
  </si>
  <si>
    <t>Tērauda, melnās, ūdens un gāzesvadu caurule, 3262-75, DN25 (33,5x3,2)</t>
  </si>
  <si>
    <t>Tērauda, melnās, ūdens un gāzesvadu caurule, 3262-75, DN32 (42,3x3,2)</t>
  </si>
  <si>
    <t>Tērauda, melnās, ūdens un gāzesvadu caurule, 3262-75, DN40 (47x3,0)</t>
  </si>
  <si>
    <t>Tērauda, melnās, ūdens un gāzesvadu caurule, 3262-75, DN50 (57x3,0)</t>
  </si>
  <si>
    <t>Tērauda, melnās, ūdens un gāzesvadu caurule, 3262-75, DN65 (76x3,0)</t>
  </si>
  <si>
    <t>Gaisa un nogulšņu separators Zeparo Kombi Magnet ZUKM-32 (vai ekvivalents)</t>
  </si>
  <si>
    <t>Siltumizolācija gaisa un nogulšņu separatoram Zeparo Kombi Magnet ZUKM-32 (vai ekvivalents)</t>
  </si>
  <si>
    <t>Caurulvadu D65 izolēšana ar akmens vates "PAROC Hvas Section ALU Coat T"čaulām (vai ekvivalents) 30mm.</t>
  </si>
  <si>
    <t>Caurulvadu D50 izolēšana ar akmens vates "PAROC Hvas Section ALU Coat T" čaulām (vai ekvivalents) 30mm.</t>
  </si>
  <si>
    <t>Caurulvadu D40 izolēšana ar akmens vates "PAROC Hvas Section ALU Coat T" čaulām (vai ekvivalents) 30mm.</t>
  </si>
  <si>
    <t>Caurulvadu D32 izolēšana ar akmens vates "PAROC Hvas Section ALU Coat T" čaulām (vai ekvivalents) 30mm.</t>
  </si>
  <si>
    <t>Caurulvadu D25 izolēšana ar akmens vates "PAROC Hvas Section ALU Coat T" čaulām (vai ekvivalents) 30mm.</t>
  </si>
  <si>
    <t>PAROC PVC pārklājums pelēks (vai ekvivalents)</t>
  </si>
  <si>
    <t>Apkures sistēmas nolaišana</t>
  </si>
  <si>
    <t>sistema</t>
  </si>
  <si>
    <t>Apkures sistēmu ieregulēšana</t>
  </si>
  <si>
    <t>Apkures sistēmu hidrauliska pārbaude</t>
  </si>
  <si>
    <t>Cauruļvadu D līdz 80mm demontāža</t>
  </si>
  <si>
    <t>APKURE</t>
  </si>
  <si>
    <t>ELEKTROAPGĀDE</t>
  </si>
  <si>
    <t xml:space="preserve">IEKŠĒJIE ŪDENSVADA UN KANALIZĀCIJAS TĪKLI </t>
  </si>
  <si>
    <t>BŪVLAUKUMA SAGATAVOŠANAS DARBI</t>
  </si>
  <si>
    <t xml:space="preserve">COKOLA DARBI,PAGRABA PĀRSEGUMA SILTINĀJUMS </t>
  </si>
  <si>
    <t>FASĀDES DARBI</t>
  </si>
  <si>
    <t>LOGI UN DURVIS</t>
  </si>
  <si>
    <t xml:space="preserve"> JUMTS UN BĒNIŅU PĀRSEGUMA SILTINĀŠANA </t>
  </si>
  <si>
    <t>Piezimes: 1.Būvlaukuma sagatavošanu veikt saskanā ar projekta DOP daļas, paredzēt visus nepieciešamus pasākumus, inventāra nomu, elektroenerģijas un ūdens pateriņu; 2. Apjomus skatīt kopā ar projektu; 3. Būvuzņēmējam jāievērtē darbu daudzumu sarakstā minēto darbu veikšanai nepieciešamie materiāli un papildus darbi, kas nav minēti šajā sarakstā, bet bez kuriem nebūtu iespējami būvdarbi tehnoloģiski pareizi un spēkā esoši. 4. Būvuzņēmējam veicot būvdarbus, jāievēro ETAG 004 prasības. Stiprināšanas dībeļiem paredzēt papildus pasākumus, lai nodrošināt auksta tiltiņus rāšanu. 5. Veicot tāmes aprēķinus, I., II., III., IV., V. un VI. daļas aprēķināt atsēvišķi.</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</si>
</sst>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0&quot;ls&quot;;\-#,##0&quot;ls&quot;"/>
    <numFmt numFmtId="181" formatCode="#,##0&quot;ls&quot;;[Red]\-#,##0&quot;ls&quot;"/>
    <numFmt numFmtId="182" formatCode="#,##0.00&quot;ls&quot;;\-#,##0.00&quot;ls&quot;"/>
    <numFmt numFmtId="183" formatCode="#,##0.00&quot;ls&quot;;[Red]\-#,##0.00&quot;ls&quot;"/>
    <numFmt numFmtId="184" formatCode="_-* #,##0&quot;ls&quot;_-;\-* #,##0&quot;ls&quot;_-;_-* &quot;-&quot;&quot;ls&quot;_-;_-@_-"/>
    <numFmt numFmtId="185" formatCode="_-* #,##0_l_s_-;\-* #,##0_l_s_-;_-* &quot;-&quot;_l_s_-;_-@_-"/>
    <numFmt numFmtId="186" formatCode="_-* #,##0.00&quot;ls&quot;_-;\-* #,##0.00&quot;ls&quot;_-;_-* &quot;-&quot;??&quot;ls&quot;_-;_-@_-"/>
    <numFmt numFmtId="187" formatCode="_-* #,##0.00_l_s_-;\-* #,##0.00_l_s_-;_-* &quot;-&quot;??_l_s_-;_-@_-"/>
    <numFmt numFmtId="188" formatCode="&quot;ls&quot;\ #,##0;\-&quot;ls&quot;\ #,##0"/>
    <numFmt numFmtId="189" formatCode="&quot;ls&quot;\ #,##0;[Red]\-&quot;ls&quot;\ #,##0"/>
    <numFmt numFmtId="190" formatCode="&quot;ls&quot;\ #,##0.00;\-&quot;ls&quot;\ #,##0.00"/>
    <numFmt numFmtId="191" formatCode="&quot;ls&quot;\ #,##0.00;[Red]\-&quot;ls&quot;\ #,##0.00"/>
    <numFmt numFmtId="192" formatCode="_-&quot;ls&quot;\ * #,##0_-;\-&quot;ls&quot;\ * #,##0_-;_-&quot;ls&quot;\ * &quot;-&quot;_-;_-@_-"/>
    <numFmt numFmtId="193" formatCode="_-&quot;ls&quot;\ * #,##0.00_-;\-&quot;ls&quot;\ * #,##0.00_-;_-&quot;ls&quot;\ * &quot;-&quot;??_-;_-@_-"/>
    <numFmt numFmtId="194" formatCode="_(* #,##0.00_);_(* \(#,##0.00\);_(* \-??_);_(@_)"/>
    <numFmt numFmtId="195" formatCode="&quot;Yes&quot;;&quot;Yes&quot;;&quot;No&quot;"/>
    <numFmt numFmtId="196" formatCode="&quot;True&quot;;&quot;True&quot;;&quot;False&quot;"/>
    <numFmt numFmtId="197" formatCode="&quot;On&quot;;&quot;On&quot;;&quot;Off&quot;"/>
    <numFmt numFmtId="198" formatCode="[$€-2]\ #,##0.00_);[Red]\([$€-2]\ #,##0.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
    <numFmt numFmtId="204" formatCode="#,##0.00;\-#,##0.00;&quot; &quot;"/>
    <numFmt numFmtId="205" formatCode="#,##0.00;\-#,##0.00;&quot;&quot;"/>
  </numFmts>
  <fonts count="29">
    <font>
      <sz val="10"/>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b/>
      <sz val="10"/>
      <name val="Times New Roman"/>
      <family val="1"/>
    </font>
    <font>
      <sz val="10"/>
      <color indexed="8"/>
      <name val="Times New Roman"/>
      <family val="1"/>
    </font>
    <font>
      <b/>
      <sz val="12"/>
      <name val="Times New Roman"/>
      <family val="1"/>
    </font>
    <font>
      <sz val="12"/>
      <name val="Times New Roman"/>
      <family val="1"/>
    </font>
    <font>
      <sz val="8"/>
      <name val="Arial"/>
      <family val="2"/>
    </font>
    <font>
      <b/>
      <sz val="8"/>
      <name val="Times New Roman"/>
      <family val="1"/>
    </font>
    <font>
      <sz val="10"/>
      <name val="Helv"/>
      <family val="0"/>
    </font>
    <font>
      <b/>
      <sz val="10"/>
      <color indexed="8"/>
      <name val="Times New Roman"/>
      <family val="1"/>
    </font>
    <font>
      <sz val="10"/>
      <name val="Calibri"/>
      <family val="2"/>
    </font>
    <font>
      <sz val="11"/>
      <name val="Times New Roman"/>
      <family val="1"/>
    </font>
  </fonts>
  <fills count="50">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medium"/>
      <top style="thin"/>
      <bottom style="thin"/>
    </border>
    <border>
      <left style="thin"/>
      <right style="thin"/>
      <top/>
      <bottom style="thin"/>
    </border>
    <border>
      <left style="thin">
        <color indexed="8"/>
      </left>
      <right style="thin">
        <color indexed="8"/>
      </right>
      <top>
        <color indexed="63"/>
      </top>
      <bottom>
        <color indexed="63"/>
      </bottom>
    </border>
    <border>
      <left style="thin"/>
      <right>
        <color indexed="63"/>
      </right>
      <top/>
      <bottom style="thin"/>
    </border>
    <border>
      <left style="thin"/>
      <right style="medium"/>
      <top/>
      <bottom style="thin"/>
    </border>
    <border>
      <left style="thin">
        <color indexed="8"/>
      </left>
      <right style="thin"/>
      <top style="thin">
        <color indexed="8"/>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08">
    <xf numFmtId="0" fontId="0" fillId="0" borderId="0">
      <alignment vertical="center"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vertical="center" wrapText="1"/>
    </xf>
    <xf numFmtId="0" fontId="1" fillId="3" borderId="0" applyNumberFormat="0" applyBorder="0" applyProtection="0">
      <alignment vertical="center" wrapText="1"/>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Protection="0">
      <alignment vertical="center" wrapText="1"/>
    </xf>
    <xf numFmtId="0" fontId="2" fillId="11" borderId="0" applyNumberFormat="0" applyBorder="0" applyProtection="0">
      <alignment vertical="center" wrapText="1"/>
    </xf>
    <xf numFmtId="0" fontId="2" fillId="12"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2" fillId="15" borderId="0" applyNumberFormat="0" applyBorder="0" applyProtection="0">
      <alignment vertical="center" wrapText="1"/>
    </xf>
    <xf numFmtId="0" fontId="1" fillId="16" borderId="0" applyNumberFormat="0" applyBorder="0" applyProtection="0">
      <alignment vertical="center" wrapText="1"/>
    </xf>
    <xf numFmtId="0" fontId="1" fillId="17" borderId="0" applyNumberFormat="0" applyBorder="0" applyProtection="0">
      <alignment vertical="center" wrapText="1"/>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Protection="0">
      <alignment vertical="center" wrapText="1"/>
    </xf>
    <xf numFmtId="0" fontId="2" fillId="23" borderId="0" applyNumberFormat="0" applyBorder="0" applyProtection="0">
      <alignment vertical="center" wrapText="1"/>
    </xf>
    <xf numFmtId="0" fontId="2" fillId="24" borderId="0" applyNumberFormat="0" applyBorder="0" applyProtection="0">
      <alignment vertical="center" wrapText="1"/>
    </xf>
    <xf numFmtId="0" fontId="2" fillId="13" borderId="0" applyNumberFormat="0" applyBorder="0" applyProtection="0">
      <alignment vertical="center" wrapText="1"/>
    </xf>
    <xf numFmtId="0" fontId="2" fillId="22" borderId="0" applyNumberFormat="0" applyBorder="0" applyProtection="0">
      <alignment vertical="center" wrapText="1"/>
    </xf>
    <xf numFmtId="0" fontId="2" fillId="25" borderId="0" applyNumberFormat="0" applyBorder="0" applyProtection="0">
      <alignment vertical="center" wrapText="1"/>
    </xf>
    <xf numFmtId="0" fontId="1" fillId="26" borderId="0" applyNumberFormat="0" applyBorder="0" applyProtection="0">
      <alignment vertical="center" wrapText="1"/>
    </xf>
    <xf numFmtId="0" fontId="1" fillId="27" borderId="0" applyNumberFormat="0" applyBorder="0" applyProtection="0">
      <alignment vertical="center" wrapText="1"/>
    </xf>
    <xf numFmtId="0" fontId="1" fillId="2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Protection="0">
      <alignment vertical="center" wrapText="1"/>
    </xf>
    <xf numFmtId="0" fontId="1" fillId="23" borderId="0" applyNumberFormat="0" applyBorder="0" applyProtection="0">
      <alignment vertical="center" wrapText="1"/>
    </xf>
    <xf numFmtId="0" fontId="1" fillId="24" borderId="0" applyNumberFormat="0" applyBorder="0" applyProtection="0">
      <alignment vertical="center" wrapText="1"/>
    </xf>
    <xf numFmtId="0" fontId="1" fillId="17" borderId="0" applyNumberFormat="0" applyBorder="0" applyProtection="0">
      <alignment vertical="center" wrapText="1"/>
    </xf>
    <xf numFmtId="0" fontId="1" fillId="26" borderId="0" applyNumberFormat="0" applyBorder="0" applyProtection="0">
      <alignment vertical="center" wrapText="1"/>
    </xf>
    <xf numFmtId="0" fontId="1" fillId="33" borderId="0" applyNumberFormat="0" applyBorder="0" applyProtection="0">
      <alignment vertical="center" wrapText="1"/>
    </xf>
    <xf numFmtId="0" fontId="3" fillId="34" borderId="1" applyNumberFormat="0" applyProtection="0">
      <alignment vertical="center" wrapText="1"/>
    </xf>
    <xf numFmtId="0" fontId="4" fillId="0" borderId="0" applyNumberFormat="0" applyFill="0" applyBorder="0" applyProtection="0">
      <alignment vertical="center" wrapText="1"/>
    </xf>
    <xf numFmtId="0" fontId="3" fillId="35" borderId="1" applyNumberFormat="0" applyAlignment="0" applyProtection="0"/>
    <xf numFmtId="194" fontId="0" fillId="0" borderId="0" applyFill="0" applyBorder="0" applyProtection="0">
      <alignment vertical="center"/>
    </xf>
    <xf numFmtId="41" fontId="0" fillId="0" borderId="0" applyFill="0" applyBorder="0" applyAlignment="0" applyProtection="0"/>
    <xf numFmtId="194" fontId="0" fillId="0" borderId="0" applyFill="0" applyBorder="0" applyProtection="0">
      <alignment vertical="center" wrapText="1"/>
    </xf>
    <xf numFmtId="193" fontId="0" fillId="0" borderId="0" applyFill="0" applyBorder="0" applyAlignment="0" applyProtection="0"/>
    <xf numFmtId="192" fontId="0" fillId="0" borderId="0" applyFill="0" applyBorder="0" applyAlignment="0" applyProtection="0"/>
    <xf numFmtId="0" fontId="14"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5" fillId="15" borderId="1" applyNumberFormat="0" applyProtection="0">
      <alignment vertical="center" wrapText="1"/>
    </xf>
    <xf numFmtId="0" fontId="5" fillId="9" borderId="1" applyNumberFormat="0" applyAlignment="0" applyProtection="0"/>
    <xf numFmtId="0" fontId="6" fillId="34" borderId="2" applyNumberFormat="0" applyProtection="0">
      <alignment vertical="center" wrapText="1"/>
    </xf>
    <xf numFmtId="0" fontId="7" fillId="0" borderId="3" applyNumberFormat="0" applyFill="0" applyProtection="0">
      <alignment vertical="center" wrapText="1"/>
    </xf>
    <xf numFmtId="0" fontId="9" fillId="36" borderId="0" applyNumberFormat="0" applyBorder="0" applyProtection="0">
      <alignment vertical="center" wrapText="1"/>
    </xf>
    <xf numFmtId="0" fontId="9" fillId="3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10" fillId="0" borderId="0" applyNumberFormat="0" applyFill="0" applyBorder="0" applyProtection="0">
      <alignment vertical="center" wrapText="1"/>
    </xf>
    <xf numFmtId="0" fontId="6" fillId="35" borderId="2" applyNumberFormat="0" applyAlignment="0" applyProtection="0"/>
    <xf numFmtId="0" fontId="0" fillId="0" borderId="0">
      <alignment/>
      <protection/>
    </xf>
    <xf numFmtId="9" fontId="0" fillId="0" borderId="0" applyFill="0" applyBorder="0" applyAlignment="0" applyProtection="0"/>
    <xf numFmtId="0" fontId="13" fillId="0" borderId="4" applyNumberFormat="0" applyFill="0" applyProtection="0">
      <alignment vertical="center" wrapText="1"/>
    </xf>
    <xf numFmtId="0" fontId="0" fillId="0" borderId="0">
      <alignment/>
      <protection/>
    </xf>
    <xf numFmtId="0" fontId="10" fillId="0" borderId="0" applyNumberFormat="0" applyFill="0" applyBorder="0" applyAlignment="0" applyProtection="0"/>
    <xf numFmtId="0" fontId="7" fillId="0" borderId="3" applyNumberFormat="0" applyFill="0" applyAlignment="0" applyProtection="0"/>
    <xf numFmtId="0" fontId="4" fillId="0" borderId="0" applyNumberForma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5" fillId="0" borderId="5" applyNumberFormat="0" applyFill="0" applyProtection="0">
      <alignment vertical="center" wrapText="1"/>
    </xf>
    <xf numFmtId="0" fontId="16" fillId="0" borderId="6" applyNumberFormat="0" applyFill="0" applyProtection="0">
      <alignment vertical="center" wrapText="1"/>
    </xf>
    <xf numFmtId="0" fontId="17" fillId="0" borderId="7" applyNumberFormat="0" applyFill="0" applyProtection="0">
      <alignment vertical="center" wrapText="1"/>
    </xf>
    <xf numFmtId="0" fontId="17" fillId="0" borderId="0" applyNumberFormat="0" applyFill="0" applyBorder="0" applyProtection="0">
      <alignment vertical="center" wrapText="1"/>
    </xf>
    <xf numFmtId="0" fontId="12" fillId="42" borderId="8" applyNumberFormat="0" applyProtection="0">
      <alignment vertical="center" wrapText="1"/>
    </xf>
    <xf numFmtId="0" fontId="14" fillId="11" borderId="0" applyNumberFormat="0" applyBorder="0" applyProtection="0">
      <alignment vertical="center" wrapText="1"/>
    </xf>
    <xf numFmtId="0" fontId="11" fillId="0" borderId="0" applyNumberFormat="0" applyFill="0" applyBorder="0" applyProtection="0">
      <alignment vertical="center" wrapText="1"/>
    </xf>
    <xf numFmtId="0" fontId="0" fillId="43" borderId="9" applyNumberFormat="0" applyProtection="0">
      <alignment vertical="center" wrapText="1"/>
    </xf>
    <xf numFmtId="0" fontId="13" fillId="0" borderId="4" applyNumberFormat="0" applyFill="0" applyAlignment="0" applyProtection="0"/>
    <xf numFmtId="0" fontId="8" fillId="12" borderId="0" applyNumberFormat="0" applyBorder="0" applyProtection="0">
      <alignment vertical="center" wrapText="1"/>
    </xf>
  </cellStyleXfs>
  <cellXfs count="193">
    <xf numFmtId="0" fontId="0" fillId="0" borderId="0" xfId="0" applyAlignment="1">
      <alignment vertical="center" wrapText="1"/>
    </xf>
    <xf numFmtId="0" fontId="18" fillId="0" borderId="10" xfId="0" applyFont="1" applyFill="1" applyBorder="1" applyAlignment="1">
      <alignment horizontal="center" vertical="center" wrapText="1"/>
    </xf>
    <xf numFmtId="49" fontId="18" fillId="44" borderId="10" xfId="0" applyNumberFormat="1" applyFont="1" applyFill="1" applyBorder="1" applyAlignment="1">
      <alignment horizontal="center" vertical="center" wrapText="1"/>
    </xf>
    <xf numFmtId="0" fontId="18" fillId="44"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9" fillId="0"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9" fillId="45" borderId="10" xfId="0" applyNumberFormat="1"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19" fillId="0" borderId="0" xfId="0" applyFont="1" applyFill="1" applyAlignment="1">
      <alignment horizontal="left" vertical="center" wrapText="1"/>
    </xf>
    <xf numFmtId="49" fontId="19" fillId="46" borderId="10" xfId="0" applyNumberFormat="1" applyFont="1" applyFill="1" applyBorder="1" applyAlignment="1">
      <alignment horizontal="center" vertical="center" wrapText="1"/>
    </xf>
    <xf numFmtId="4" fontId="18" fillId="0" borderId="10" xfId="0" applyNumberFormat="1" applyFont="1" applyBorder="1" applyAlignment="1">
      <alignment vertical="center" wrapText="1"/>
    </xf>
    <xf numFmtId="4" fontId="18" fillId="0" borderId="10" xfId="0" applyNumberFormat="1" applyFont="1" applyBorder="1" applyAlignment="1">
      <alignment horizontal="center" vertical="center" wrapText="1"/>
    </xf>
    <xf numFmtId="0" fontId="19" fillId="46" borderId="10" xfId="0" applyFont="1" applyFill="1" applyBorder="1" applyAlignment="1">
      <alignment horizontal="center" vertical="center" wrapText="1"/>
    </xf>
    <xf numFmtId="0" fontId="19" fillId="35" borderId="10" xfId="0" applyFont="1" applyFill="1" applyBorder="1" applyAlignment="1">
      <alignment vertical="center" wrapText="1"/>
    </xf>
    <xf numFmtId="0" fontId="21" fillId="0" borderId="0" xfId="0" applyFont="1" applyFill="1" applyAlignment="1">
      <alignment horizontal="center" vertical="center"/>
    </xf>
    <xf numFmtId="0" fontId="22" fillId="0" borderId="0" xfId="0" applyFont="1" applyFill="1" applyBorder="1" applyAlignment="1">
      <alignment horizontal="center" vertical="center"/>
    </xf>
    <xf numFmtId="49" fontId="22" fillId="0" borderId="0" xfId="0" applyNumberFormat="1" applyFont="1" applyFill="1" applyAlignment="1">
      <alignment vertical="center"/>
    </xf>
    <xf numFmtId="0" fontId="22" fillId="0" borderId="0" xfId="0" applyFont="1" applyFill="1" applyBorder="1" applyAlignment="1">
      <alignment horizontal="left"/>
    </xf>
    <xf numFmtId="0" fontId="24" fillId="0" borderId="0" xfId="0" applyFont="1" applyFill="1" applyAlignment="1">
      <alignment horizontal="lef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0" borderId="10" xfId="0" applyFont="1" applyFill="1" applyBorder="1" applyAlignment="1">
      <alignment horizontal="left" vertical="top" wrapText="1"/>
    </xf>
    <xf numFmtId="0" fontId="18" fillId="0" borderId="10" xfId="81" applyFont="1" applyFill="1" applyBorder="1" applyAlignment="1">
      <alignment horizontal="center" vertical="center" wrapText="1"/>
      <protection/>
    </xf>
    <xf numFmtId="0" fontId="18" fillId="0" borderId="13" xfId="66" applyNumberFormat="1" applyFont="1" applyFill="1" applyBorder="1" applyAlignment="1" applyProtection="1">
      <alignment horizontal="left" vertical="center" wrapText="1"/>
      <protection/>
    </xf>
    <xf numFmtId="0" fontId="18" fillId="0" borderId="13" xfId="66" applyNumberFormat="1" applyFont="1" applyFill="1" applyBorder="1" applyAlignment="1" applyProtection="1">
      <alignment horizontal="center" vertical="center" wrapText="1"/>
      <protection/>
    </xf>
    <xf numFmtId="0" fontId="18" fillId="0" borderId="13" xfId="66" applyNumberFormat="1" applyFont="1" applyFill="1" applyBorder="1" applyAlignment="1" applyProtection="1">
      <alignment horizontal="right" vertical="center" wrapText="1"/>
      <protection/>
    </xf>
    <xf numFmtId="2" fontId="18" fillId="0" borderId="14" xfId="0" applyNumberFormat="1" applyFont="1" applyFill="1" applyBorder="1" applyAlignment="1">
      <alignment horizontal="center" vertical="top" wrapText="1"/>
    </xf>
    <xf numFmtId="0" fontId="18" fillId="0" borderId="10" xfId="66" applyNumberFormat="1" applyFont="1" applyFill="1" applyBorder="1" applyAlignment="1" applyProtection="1">
      <alignment horizontal="left" vertical="center" wrapText="1"/>
      <protection/>
    </xf>
    <xf numFmtId="0" fontId="18" fillId="0" borderId="10" xfId="66" applyNumberFormat="1" applyFont="1" applyFill="1" applyBorder="1" applyAlignment="1" applyProtection="1">
      <alignment horizontal="center" vertical="center" wrapText="1"/>
      <protection/>
    </xf>
    <xf numFmtId="2" fontId="18" fillId="0" borderId="14"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2" fontId="18" fillId="0" borderId="14" xfId="0" applyNumberFormat="1" applyFont="1" applyFill="1" applyBorder="1" applyAlignment="1">
      <alignment horizontal="center" vertical="center"/>
    </xf>
    <xf numFmtId="2" fontId="18" fillId="0" borderId="14" xfId="76" applyNumberFormat="1" applyFont="1" applyFill="1" applyBorder="1" applyAlignment="1">
      <alignment horizontal="center" vertical="center" wrapText="1"/>
      <protection/>
    </xf>
    <xf numFmtId="2" fontId="18" fillId="0" borderId="14" xfId="85" applyNumberFormat="1" applyFont="1" applyFill="1" applyBorder="1" applyAlignment="1">
      <alignment horizontal="center" vertical="center" wrapText="1"/>
      <protection/>
    </xf>
    <xf numFmtId="4" fontId="18" fillId="0" borderId="14" xfId="0" applyNumberFormat="1" applyFont="1" applyFill="1" applyBorder="1" applyAlignment="1">
      <alignment horizontal="center" vertical="top" wrapText="1"/>
    </xf>
    <xf numFmtId="0" fontId="18" fillId="0" borderId="16" xfId="67" applyNumberFormat="1" applyFont="1" applyFill="1" applyBorder="1" applyAlignment="1" applyProtection="1">
      <alignment horizontal="left" vertical="center" wrapText="1"/>
      <protection/>
    </xf>
    <xf numFmtId="0" fontId="18" fillId="0" borderId="13" xfId="67" applyNumberFormat="1" applyFont="1" applyFill="1" applyBorder="1" applyAlignment="1" applyProtection="1">
      <alignment horizontal="right" vertical="center" wrapText="1"/>
      <protection/>
    </xf>
    <xf numFmtId="0" fontId="18" fillId="0" borderId="13" xfId="67" applyNumberFormat="1" applyFont="1" applyFill="1" applyBorder="1" applyAlignment="1" applyProtection="1">
      <alignment horizontal="center" vertical="center" wrapText="1"/>
      <protection/>
    </xf>
    <xf numFmtId="0" fontId="19" fillId="47" borderId="0" xfId="0" applyFont="1" applyFill="1" applyAlignment="1">
      <alignment horizontal="left" vertical="center" wrapText="1"/>
    </xf>
    <xf numFmtId="2" fontId="18" fillId="0" borderId="10" xfId="0" applyNumberFormat="1" applyFont="1" applyFill="1" applyBorder="1" applyAlignment="1">
      <alignment horizontal="center" vertical="top" wrapText="1"/>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20"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7" xfId="0" applyFont="1" applyFill="1" applyBorder="1" applyAlignment="1">
      <alignment horizontal="center" vertical="top" wrapText="1"/>
    </xf>
    <xf numFmtId="0" fontId="18" fillId="0" borderId="10" xfId="0" applyFont="1" applyFill="1" applyBorder="1" applyAlignment="1">
      <alignment vertical="top" wrapText="1"/>
    </xf>
    <xf numFmtId="205" fontId="18"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top" wrapText="1"/>
    </xf>
    <xf numFmtId="205" fontId="18" fillId="0" borderId="10" xfId="0" applyNumberFormat="1" applyFont="1" applyFill="1" applyBorder="1" applyAlignment="1">
      <alignment horizontal="center" vertical="top" wrapText="1"/>
    </xf>
    <xf numFmtId="0" fontId="18" fillId="0" borderId="10" xfId="88" applyFont="1" applyFill="1" applyBorder="1" applyAlignment="1">
      <alignment horizontal="center" vertical="top" wrapText="1"/>
      <protection/>
    </xf>
    <xf numFmtId="2" fontId="18" fillId="0" borderId="10" xfId="88" applyNumberFormat="1" applyFont="1" applyFill="1" applyBorder="1" applyAlignment="1">
      <alignment horizontal="center" vertical="top" wrapText="1"/>
      <protection/>
    </xf>
    <xf numFmtId="0" fontId="26" fillId="0" borderId="15" xfId="0" applyFont="1" applyFill="1" applyBorder="1" applyAlignment="1">
      <alignment horizontal="center" vertical="top" wrapText="1"/>
    </xf>
    <xf numFmtId="0" fontId="26" fillId="0" borderId="17" xfId="0" applyFont="1" applyFill="1" applyBorder="1" applyAlignment="1">
      <alignment horizontal="center" vertical="top" wrapText="1"/>
    </xf>
    <xf numFmtId="0" fontId="18" fillId="47" borderId="15" xfId="0" applyFont="1" applyFill="1" applyBorder="1" applyAlignment="1">
      <alignment horizontal="left" vertical="top" wrapText="1"/>
    </xf>
    <xf numFmtId="0" fontId="18" fillId="47" borderId="15" xfId="0" applyFont="1" applyFill="1" applyBorder="1" applyAlignment="1">
      <alignment horizontal="center" vertical="top" wrapText="1"/>
    </xf>
    <xf numFmtId="0" fontId="18" fillId="47" borderId="18" xfId="0" applyFont="1" applyFill="1" applyBorder="1" applyAlignment="1">
      <alignment horizontal="center" vertical="top" wrapText="1"/>
    </xf>
    <xf numFmtId="0" fontId="18" fillId="47" borderId="10" xfId="0" applyFont="1" applyFill="1" applyBorder="1" applyAlignment="1">
      <alignment vertical="top" wrapText="1"/>
    </xf>
    <xf numFmtId="0" fontId="18" fillId="47" borderId="10" xfId="0" applyFont="1" applyFill="1" applyBorder="1" applyAlignment="1">
      <alignment horizontal="center" vertical="center" wrapText="1"/>
    </xf>
    <xf numFmtId="4" fontId="18" fillId="47" borderId="14" xfId="0" applyNumberFormat="1" applyFont="1" applyFill="1" applyBorder="1" applyAlignment="1">
      <alignment horizontal="center" vertical="center" wrapText="1"/>
    </xf>
    <xf numFmtId="0" fontId="18" fillId="0" borderId="10" xfId="82" applyFont="1" applyFill="1" applyBorder="1" applyAlignment="1">
      <alignment vertical="top" wrapText="1"/>
      <protection/>
    </xf>
    <xf numFmtId="0" fontId="18" fillId="0" borderId="10" xfId="80" applyFont="1" applyFill="1" applyBorder="1" applyAlignment="1">
      <alignment horizontal="center" vertical="center" wrapText="1"/>
      <protection/>
    </xf>
    <xf numFmtId="0" fontId="18" fillId="0" borderId="10" xfId="80" applyFont="1" applyFill="1" applyBorder="1" applyAlignment="1">
      <alignment vertical="top" wrapText="1"/>
      <protection/>
    </xf>
    <xf numFmtId="0" fontId="18" fillId="0" borderId="10" xfId="0" applyFont="1" applyFill="1" applyBorder="1" applyAlignment="1">
      <alignment horizontal="right" vertical="top" wrapText="1"/>
    </xf>
    <xf numFmtId="2" fontId="18" fillId="47" borderId="10" xfId="0" applyNumberFormat="1" applyFont="1" applyFill="1" applyBorder="1" applyAlignment="1">
      <alignment horizontal="center" vertical="center" wrapText="1"/>
    </xf>
    <xf numFmtId="203" fontId="18" fillId="0" borderId="10" xfId="0" applyNumberFormat="1"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10" xfId="81" applyFont="1" applyFill="1" applyBorder="1" applyAlignment="1">
      <alignment horizontal="center" vertical="center" wrapText="1"/>
      <protection/>
    </xf>
    <xf numFmtId="4" fontId="18" fillId="0" borderId="10" xfId="81" applyNumberFormat="1" applyFont="1" applyFill="1" applyBorder="1" applyAlignment="1">
      <alignment horizontal="center" vertical="center" wrapText="1"/>
      <protection/>
    </xf>
    <xf numFmtId="4"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47" borderId="13" xfId="67" applyNumberFormat="1" applyFont="1" applyFill="1" applyBorder="1" applyAlignment="1" applyProtection="1">
      <alignment horizontal="right" vertical="center" wrapText="1"/>
      <protection/>
    </xf>
    <xf numFmtId="0" fontId="18" fillId="0" borderId="19" xfId="66" applyNumberFormat="1" applyFont="1" applyFill="1" applyBorder="1" applyAlignment="1" applyProtection="1">
      <alignment horizontal="center" vertical="center" wrapText="1"/>
      <protection/>
    </xf>
    <xf numFmtId="4" fontId="18" fillId="0" borderId="10" xfId="0" applyNumberFormat="1" applyFont="1" applyFill="1" applyBorder="1" applyAlignment="1">
      <alignment horizontal="center" vertical="center" wrapText="1"/>
    </xf>
    <xf numFmtId="4" fontId="18" fillId="47" borderId="10" xfId="0" applyNumberFormat="1" applyFont="1" applyFill="1" applyBorder="1" applyAlignment="1">
      <alignment horizontal="center" vertical="center" wrapText="1"/>
    </xf>
    <xf numFmtId="0" fontId="18" fillId="47" borderId="10" xfId="0" applyFont="1" applyFill="1" applyBorder="1" applyAlignment="1">
      <alignment horizontal="left" vertical="center" wrapText="1"/>
    </xf>
    <xf numFmtId="0" fontId="18" fillId="47" borderId="13" xfId="67" applyNumberFormat="1" applyFont="1" applyFill="1" applyBorder="1" applyAlignment="1" applyProtection="1">
      <alignment horizontal="center" vertical="center" wrapText="1"/>
      <protection/>
    </xf>
    <xf numFmtId="0" fontId="18" fillId="0" borderId="10" xfId="0" applyFont="1" applyFill="1" applyBorder="1" applyAlignment="1">
      <alignment horizontal="left" vertical="top" wrapText="1"/>
    </xf>
    <xf numFmtId="2" fontId="18" fillId="47" borderId="14" xfId="0" applyNumberFormat="1" applyFont="1" applyFill="1" applyBorder="1" applyAlignment="1">
      <alignment horizontal="center" vertical="center" wrapText="1"/>
    </xf>
    <xf numFmtId="0" fontId="18" fillId="47" borderId="10" xfId="0" applyFont="1" applyFill="1" applyBorder="1" applyAlignment="1">
      <alignment horizontal="left" wrapText="1"/>
    </xf>
    <xf numFmtId="0" fontId="18" fillId="47" borderId="10" xfId="0" applyFont="1" applyFill="1" applyBorder="1" applyAlignment="1">
      <alignment horizontal="right" wrapText="1"/>
    </xf>
    <xf numFmtId="0" fontId="18" fillId="47" borderId="10" xfId="0" applyFont="1" applyFill="1" applyBorder="1" applyAlignment="1">
      <alignment horizontal="center" vertical="top" wrapText="1"/>
    </xf>
    <xf numFmtId="0" fontId="18" fillId="47" borderId="10" xfId="0" applyFont="1" applyFill="1" applyBorder="1" applyAlignment="1">
      <alignment horizontal="right" vertical="top" wrapText="1"/>
    </xf>
    <xf numFmtId="2" fontId="18" fillId="47" borderId="14" xfId="85" applyNumberFormat="1" applyFont="1" applyFill="1" applyBorder="1" applyAlignment="1">
      <alignment horizontal="center" vertical="center" wrapText="1"/>
      <protection/>
    </xf>
    <xf numFmtId="4" fontId="18" fillId="47" borderId="10" xfId="0" applyNumberFormat="1" applyFont="1" applyFill="1" applyBorder="1" applyAlignment="1">
      <alignment horizontal="right" vertical="top" wrapText="1"/>
    </xf>
    <xf numFmtId="2" fontId="18" fillId="0" borderId="14" xfId="85" applyNumberFormat="1" applyFont="1" applyFill="1" applyBorder="1" applyAlignment="1">
      <alignment horizontal="center" vertical="center"/>
      <protection/>
    </xf>
    <xf numFmtId="0" fontId="18" fillId="0" borderId="10" xfId="65" applyNumberFormat="1" applyFont="1" applyFill="1" applyBorder="1" applyAlignment="1" applyProtection="1">
      <alignment horizontal="left" vertical="center" wrapText="1"/>
      <protection/>
    </xf>
    <xf numFmtId="2" fontId="18" fillId="0" borderId="11" xfId="0" applyNumberFormat="1" applyFont="1" applyFill="1" applyBorder="1" applyAlignment="1">
      <alignment horizontal="center" vertical="center" wrapText="1"/>
    </xf>
    <xf numFmtId="0" fontId="19" fillId="0" borderId="10" xfId="0" applyFont="1" applyFill="1" applyBorder="1" applyAlignment="1">
      <alignment horizontal="center"/>
    </xf>
    <xf numFmtId="0" fontId="18" fillId="0" borderId="10" xfId="0" applyFont="1" applyFill="1" applyBorder="1" applyAlignment="1">
      <alignment/>
    </xf>
    <xf numFmtId="4" fontId="18" fillId="47" borderId="14" xfId="0" applyNumberFormat="1" applyFont="1" applyFill="1" applyBorder="1" applyAlignment="1">
      <alignment horizontal="center" vertical="top" wrapText="1"/>
    </xf>
    <xf numFmtId="0" fontId="18" fillId="0" borderId="10" xfId="0" applyFont="1" applyFill="1" applyBorder="1" applyAlignment="1">
      <alignment horizontal="left" wrapText="1"/>
    </xf>
    <xf numFmtId="0" fontId="18" fillId="0" borderId="10" xfId="0" applyFont="1" applyFill="1" applyBorder="1" applyAlignment="1">
      <alignment horizontal="left"/>
    </xf>
    <xf numFmtId="0" fontId="18" fillId="0" borderId="10" xfId="0" applyFont="1" applyFill="1" applyBorder="1" applyAlignment="1">
      <alignment horizontal="center"/>
    </xf>
    <xf numFmtId="204" fontId="18" fillId="0" borderId="10" xfId="0" applyNumberFormat="1" applyFont="1" applyFill="1" applyBorder="1" applyAlignment="1">
      <alignment vertical="top" wrapText="1"/>
    </xf>
    <xf numFmtId="204" fontId="18" fillId="0" borderId="10" xfId="0" applyNumberFormat="1" applyFont="1" applyFill="1" applyBorder="1" applyAlignment="1">
      <alignment horizontal="center" vertical="center" wrapText="1"/>
    </xf>
    <xf numFmtId="204" fontId="18" fillId="0" borderId="10" xfId="0" applyNumberFormat="1" applyFont="1" applyFill="1" applyBorder="1" applyAlignment="1">
      <alignment horizontal="right" vertical="top" wrapText="1"/>
    </xf>
    <xf numFmtId="204" fontId="18" fillId="0" borderId="10" xfId="0" applyNumberFormat="1" applyFont="1" applyFill="1" applyBorder="1" applyAlignment="1">
      <alignment horizontal="left" vertical="top" wrapText="1"/>
    </xf>
    <xf numFmtId="49" fontId="18" fillId="48" borderId="10" xfId="0" applyNumberFormat="1" applyFont="1" applyFill="1" applyBorder="1" applyAlignment="1">
      <alignment horizontal="center" vertical="center" wrapText="1"/>
    </xf>
    <xf numFmtId="0" fontId="18" fillId="48" borderId="10" xfId="0" applyFont="1" applyFill="1" applyBorder="1" applyAlignment="1">
      <alignment horizontal="center" vertical="center" wrapText="1"/>
    </xf>
    <xf numFmtId="0" fontId="20" fillId="48" borderId="18" xfId="0" applyFont="1" applyFill="1" applyBorder="1" applyAlignment="1">
      <alignment horizontal="center" vertical="top" wrapText="1"/>
    </xf>
    <xf numFmtId="0" fontId="18" fillId="47" borderId="10" xfId="0" applyFont="1" applyFill="1" applyBorder="1" applyAlignment="1">
      <alignment horizontal="right" vertical="center" wrapText="1"/>
    </xf>
    <xf numFmtId="0" fontId="20" fillId="0" borderId="17" xfId="0" applyFont="1" applyFill="1" applyBorder="1" applyAlignment="1">
      <alignment horizontal="center" vertical="center" wrapText="1"/>
    </xf>
    <xf numFmtId="0" fontId="18" fillId="47" borderId="15" xfId="0" applyFont="1" applyFill="1" applyBorder="1" applyAlignment="1">
      <alignment horizontal="right" vertical="center" wrapText="1"/>
    </xf>
    <xf numFmtId="0" fontId="20" fillId="0" borderId="15" xfId="0" applyFont="1" applyFill="1" applyBorder="1" applyAlignment="1">
      <alignment horizontal="right" vertical="top" wrapText="1"/>
    </xf>
    <xf numFmtId="1" fontId="20" fillId="47" borderId="10" xfId="0" applyNumberFormat="1" applyFont="1" applyFill="1" applyBorder="1" applyAlignment="1">
      <alignment vertical="top" wrapText="1"/>
    </xf>
    <xf numFmtId="0" fontId="20" fillId="0" borderId="14" xfId="0" applyFont="1" applyFill="1" applyBorder="1" applyAlignment="1">
      <alignment horizontal="center" vertical="top" wrapText="1"/>
    </xf>
    <xf numFmtId="1" fontId="20" fillId="47" borderId="10" xfId="0" applyNumberFormat="1" applyFont="1" applyFill="1" applyBorder="1" applyAlignment="1">
      <alignment horizontal="right" vertical="top" wrapText="1"/>
    </xf>
    <xf numFmtId="0" fontId="20" fillId="0" borderId="18" xfId="0" applyFont="1" applyFill="1" applyBorder="1" applyAlignment="1">
      <alignment horizontal="center" vertical="top" wrapText="1"/>
    </xf>
    <xf numFmtId="0" fontId="18" fillId="48"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0" fontId="18" fillId="0" borderId="10" xfId="0" applyFont="1" applyFill="1" applyBorder="1" applyAlignment="1">
      <alignment horizontal="center" vertical="top" wrapText="1"/>
    </xf>
    <xf numFmtId="204" fontId="20" fillId="0" borderId="10" xfId="0" applyNumberFormat="1" applyFont="1" applyFill="1" applyBorder="1" applyAlignment="1">
      <alignment vertical="top" wrapText="1"/>
    </xf>
    <xf numFmtId="204" fontId="20" fillId="0" borderId="10" xfId="0" applyNumberFormat="1" applyFont="1" applyFill="1" applyBorder="1" applyAlignment="1">
      <alignment horizontal="center" vertical="top" wrapText="1"/>
    </xf>
    <xf numFmtId="204" fontId="20" fillId="0" borderId="10" xfId="0" applyNumberFormat="1" applyFont="1" applyFill="1" applyBorder="1" applyAlignment="1">
      <alignment horizontal="right" vertical="top" wrapText="1"/>
    </xf>
    <xf numFmtId="0" fontId="26" fillId="0" borderId="10"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center" vertical="center" wrapText="1"/>
    </xf>
    <xf numFmtId="0" fontId="20" fillId="49" borderId="10" xfId="0" applyFont="1" applyFill="1" applyBorder="1" applyAlignment="1">
      <alignment horizontal="center" vertical="center" wrapText="1"/>
    </xf>
    <xf numFmtId="0" fontId="20" fillId="0" borderId="10" xfId="0" applyFont="1" applyFill="1" applyBorder="1" applyAlignment="1">
      <alignment horizontal="right" vertical="top" wrapText="1"/>
    </xf>
    <xf numFmtId="0" fontId="18" fillId="48" borderId="10" xfId="0" applyFont="1" applyFill="1" applyBorder="1" applyAlignment="1">
      <alignment horizontal="left" vertical="center" wrapText="1"/>
    </xf>
    <xf numFmtId="0" fontId="20" fillId="48" borderId="10" xfId="0" applyFont="1" applyFill="1" applyBorder="1" applyAlignment="1">
      <alignment horizontal="center" vertical="top" wrapText="1"/>
    </xf>
    <xf numFmtId="2" fontId="20" fillId="48" borderId="14" xfId="0" applyNumberFormat="1" applyFont="1" applyFill="1" applyBorder="1" applyAlignment="1">
      <alignment horizontal="center" vertical="top" wrapText="1"/>
    </xf>
    <xf numFmtId="0" fontId="26" fillId="0" borderId="10" xfId="0" applyFont="1" applyFill="1" applyBorder="1" applyAlignment="1">
      <alignment horizontal="center" vertical="center"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center" vertical="center" wrapText="1"/>
    </xf>
    <xf numFmtId="0" fontId="18" fillId="0" borderId="10" xfId="0" applyFont="1" applyFill="1" applyBorder="1" applyAlignment="1">
      <alignment horizontal="right" vertical="center" wrapText="1"/>
    </xf>
    <xf numFmtId="0" fontId="18" fillId="47" borderId="10" xfId="80" applyFont="1" applyFill="1" applyBorder="1" applyAlignment="1">
      <alignment horizontal="left" vertical="top" wrapText="1"/>
      <protection/>
    </xf>
    <xf numFmtId="0" fontId="18" fillId="47" borderId="10" xfId="80" applyFont="1" applyFill="1" applyBorder="1" applyAlignment="1">
      <alignment horizontal="right" vertical="top" wrapText="1"/>
      <protection/>
    </xf>
    <xf numFmtId="0" fontId="20" fillId="0" borderId="10" xfId="0" applyFont="1" applyFill="1" applyBorder="1" applyAlignment="1">
      <alignment horizontal="left" vertical="center" wrapText="1"/>
    </xf>
    <xf numFmtId="2" fontId="18" fillId="47" borderId="10" xfId="0" applyNumberFormat="1" applyFont="1" applyFill="1" applyBorder="1" applyAlignment="1">
      <alignment horizontal="left" vertical="top" wrapText="1"/>
    </xf>
    <xf numFmtId="0" fontId="20" fillId="0" borderId="10" xfId="0" applyFont="1" applyBorder="1" applyAlignment="1">
      <alignment vertical="center" wrapText="1"/>
    </xf>
    <xf numFmtId="0" fontId="20" fillId="0" borderId="10" xfId="0" applyFont="1" applyBorder="1" applyAlignment="1">
      <alignment horizontal="right" vertical="center" wrapText="1"/>
    </xf>
    <xf numFmtId="0" fontId="18" fillId="47" borderId="10" xfId="0" applyFont="1" applyFill="1" applyBorder="1" applyAlignment="1">
      <alignment vertical="center" wrapText="1"/>
    </xf>
    <xf numFmtId="0" fontId="18" fillId="0" borderId="10" xfId="66" applyNumberFormat="1" applyFont="1" applyFill="1" applyBorder="1" applyAlignment="1" applyProtection="1">
      <alignment horizontal="left" vertical="center" wrapText="1"/>
      <protection/>
    </xf>
    <xf numFmtId="0" fontId="18" fillId="0" borderId="10" xfId="66" applyNumberFormat="1" applyFont="1" applyFill="1" applyBorder="1" applyAlignment="1" applyProtection="1">
      <alignment horizontal="center" vertical="center" wrapText="1"/>
      <protection/>
    </xf>
    <xf numFmtId="0" fontId="18" fillId="0" borderId="10" xfId="65" applyNumberFormat="1" applyFont="1" applyFill="1" applyBorder="1" applyAlignment="1" applyProtection="1">
      <alignment horizontal="right" vertical="center" wrapText="1"/>
      <protection/>
    </xf>
    <xf numFmtId="0" fontId="18" fillId="47" borderId="10" xfId="81" applyFont="1" applyFill="1" applyBorder="1" applyAlignment="1">
      <alignment horizontal="left" vertical="top" wrapText="1"/>
      <protection/>
    </xf>
    <xf numFmtId="0" fontId="18" fillId="0" borderId="10" xfId="81" applyFont="1" applyFill="1" applyBorder="1" applyAlignment="1">
      <alignment horizontal="center" vertical="top" wrapText="1"/>
      <protection/>
    </xf>
    <xf numFmtId="0" fontId="18" fillId="0" borderId="10" xfId="81" applyFont="1" applyFill="1" applyBorder="1" applyAlignment="1">
      <alignment horizontal="right" vertical="top" wrapText="1"/>
      <protection/>
    </xf>
    <xf numFmtId="0" fontId="0" fillId="0" borderId="10" xfId="0" applyFont="1" applyFill="1" applyBorder="1" applyAlignment="1">
      <alignment horizontal="right" vertical="center" wrapText="1"/>
    </xf>
    <xf numFmtId="0" fontId="20" fillId="0" borderId="10" xfId="0" applyFont="1" applyFill="1" applyBorder="1" applyAlignment="1">
      <alignment horizontal="left" vertical="center" wrapText="1"/>
    </xf>
    <xf numFmtId="0" fontId="20" fillId="0" borderId="10" xfId="0" applyFont="1" applyBorder="1" applyAlignment="1">
      <alignment vertical="center" wrapText="1"/>
    </xf>
    <xf numFmtId="2" fontId="20" fillId="0" borderId="10" xfId="0" applyNumberFormat="1" applyFont="1" applyFill="1" applyBorder="1" applyAlignment="1">
      <alignment horizontal="center" vertical="top" wrapText="1"/>
    </xf>
    <xf numFmtId="2" fontId="20" fillId="0" borderId="10" xfId="0" applyNumberFormat="1" applyFont="1" applyFill="1" applyBorder="1" applyAlignment="1">
      <alignment horizontal="center" vertical="center" wrapText="1"/>
    </xf>
    <xf numFmtId="2" fontId="18" fillId="47" borderId="10" xfId="0" applyNumberFormat="1" applyFont="1" applyFill="1" applyBorder="1" applyAlignment="1">
      <alignment horizontal="center" vertical="top" wrapText="1"/>
    </xf>
    <xf numFmtId="0" fontId="20" fillId="0" borderId="10" xfId="0" applyFont="1" applyFill="1" applyBorder="1" applyAlignment="1">
      <alignment horizontal="left" vertical="top" wrapText="1"/>
    </xf>
    <xf numFmtId="2" fontId="18" fillId="0" borderId="10" xfId="66" applyNumberFormat="1" applyFont="1" applyFill="1" applyBorder="1" applyAlignment="1" applyProtection="1">
      <alignment horizontal="center" vertical="center" wrapText="1"/>
      <protection/>
    </xf>
    <xf numFmtId="0" fontId="18" fillId="0" borderId="10" xfId="67" applyNumberFormat="1" applyFont="1" applyFill="1" applyBorder="1" applyAlignment="1" applyProtection="1">
      <alignment horizontal="right" vertical="center" wrapText="1"/>
      <protection/>
    </xf>
    <xf numFmtId="0" fontId="18" fillId="0" borderId="10" xfId="67" applyNumberFormat="1" applyFont="1" applyFill="1" applyBorder="1" applyAlignment="1" applyProtection="1">
      <alignment horizontal="center" vertical="center" wrapText="1"/>
      <protection/>
    </xf>
    <xf numFmtId="0" fontId="18" fillId="48" borderId="10" xfId="0" applyFont="1" applyFill="1" applyBorder="1" applyAlignment="1">
      <alignment horizontal="center" vertical="center" wrapText="1"/>
    </xf>
    <xf numFmtId="0" fontId="20" fillId="48" borderId="20" xfId="0" applyFont="1" applyFill="1" applyBorder="1" applyAlignment="1">
      <alignment horizontal="center" vertical="top" wrapText="1"/>
    </xf>
    <xf numFmtId="0" fontId="18" fillId="0" borderId="10" xfId="0" applyFont="1" applyBorder="1" applyAlignment="1" applyProtection="1">
      <alignment vertical="center" wrapText="1"/>
      <protection locked="0"/>
    </xf>
    <xf numFmtId="203" fontId="18" fillId="0" borderId="10" xfId="0" applyNumberFormat="1" applyFont="1" applyBorder="1" applyAlignment="1">
      <alignment horizontal="center" vertical="center" wrapText="1"/>
    </xf>
    <xf numFmtId="0" fontId="18" fillId="0" borderId="10" xfId="0" applyFont="1" applyBorder="1" applyAlignment="1">
      <alignment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center" wrapText="1"/>
    </xf>
    <xf numFmtId="0" fontId="18" fillId="0" borderId="10" xfId="66" applyNumberFormat="1" applyFont="1" applyFill="1" applyBorder="1" applyAlignment="1" applyProtection="1">
      <alignment horizontal="left"/>
      <protection/>
    </xf>
    <xf numFmtId="0" fontId="19" fillId="0" borderId="10" xfId="66" applyNumberFormat="1" applyFont="1" applyFill="1" applyBorder="1" applyAlignment="1" applyProtection="1">
      <alignment horizontal="center"/>
      <protection/>
    </xf>
    <xf numFmtId="0" fontId="18" fillId="0" borderId="10" xfId="66" applyNumberFormat="1" applyFont="1" applyFill="1" applyBorder="1" applyAlignment="1" applyProtection="1">
      <alignment horizontal="center" vertical="center" wrapText="1"/>
      <protection/>
    </xf>
    <xf numFmtId="0" fontId="18" fillId="0" borderId="10" xfId="0" applyFont="1" applyFill="1" applyBorder="1" applyAlignment="1">
      <alignment horizontal="right" vertical="top" wrapText="1"/>
    </xf>
    <xf numFmtId="0" fontId="21" fillId="48" borderId="10" xfId="0" applyFont="1" applyFill="1" applyBorder="1" applyAlignment="1">
      <alignment horizontal="left" vertical="center" wrapText="1"/>
    </xf>
    <xf numFmtId="0" fontId="21" fillId="48" borderId="10" xfId="0" applyFont="1" applyFill="1" applyBorder="1" applyAlignment="1">
      <alignment horizontal="left" vertical="top" wrapText="1"/>
    </xf>
    <xf numFmtId="0" fontId="18" fillId="48" borderId="10" xfId="0" applyFont="1" applyFill="1" applyBorder="1" applyAlignment="1">
      <alignment horizontal="center" vertical="center" wrapText="1"/>
    </xf>
    <xf numFmtId="0" fontId="18" fillId="48" borderId="15" xfId="0" applyFont="1" applyFill="1" applyBorder="1" applyAlignment="1">
      <alignment horizontal="center" vertical="center" wrapText="1"/>
    </xf>
    <xf numFmtId="0" fontId="18" fillId="48" borderId="21" xfId="0" applyFont="1" applyFill="1" applyBorder="1" applyAlignment="1">
      <alignment horizontal="center" vertical="top" wrapText="1"/>
    </xf>
    <xf numFmtId="2" fontId="18" fillId="48" borderId="20" xfId="0" applyNumberFormat="1" applyFont="1" applyFill="1" applyBorder="1" applyAlignment="1">
      <alignment horizontal="center" vertical="top" wrapText="1"/>
    </xf>
    <xf numFmtId="0" fontId="21" fillId="0" borderId="0" xfId="0" applyFont="1" applyFill="1" applyBorder="1" applyAlignment="1">
      <alignment horizontal="left" vertical="center"/>
    </xf>
    <xf numFmtId="0" fontId="19" fillId="0" borderId="10" xfId="0" applyFont="1" applyFill="1" applyBorder="1" applyAlignment="1">
      <alignment horizontal="center" vertical="center" textRotation="90" wrapText="1"/>
    </xf>
    <xf numFmtId="0" fontId="22" fillId="0" borderId="0" xfId="0" applyFont="1" applyFill="1" applyBorder="1" applyAlignment="1">
      <alignment horizontal="left" vertical="center"/>
    </xf>
    <xf numFmtId="0" fontId="19" fillId="0" borderId="10" xfId="0" applyFont="1" applyFill="1" applyBorder="1" applyAlignment="1">
      <alignment horizontal="center" vertical="center" wrapText="1"/>
    </xf>
    <xf numFmtId="0" fontId="19" fillId="0" borderId="0" xfId="0" applyFont="1" applyFill="1" applyAlignment="1">
      <alignment horizontal="left" vertical="center" wrapText="1"/>
    </xf>
    <xf numFmtId="0" fontId="0" fillId="0" borderId="0" xfId="0" applyAlignment="1">
      <alignment horizontal="left" vertical="center" wrapText="1"/>
    </xf>
    <xf numFmtId="0" fontId="21" fillId="0" borderId="0" xfId="0" applyFont="1" applyFill="1" applyAlignment="1">
      <alignment horizontal="center" vertical="center" wrapText="1"/>
    </xf>
    <xf numFmtId="0" fontId="22" fillId="0" borderId="0" xfId="0" applyFont="1" applyFill="1" applyBorder="1" applyAlignment="1">
      <alignment horizontal="left" vertical="center" wrapText="1"/>
    </xf>
    <xf numFmtId="0" fontId="21" fillId="45" borderId="11" xfId="0" applyFont="1" applyFill="1" applyBorder="1" applyAlignment="1">
      <alignment horizontal="left" vertical="center" wrapText="1"/>
    </xf>
    <xf numFmtId="0" fontId="21" fillId="45" borderId="12" xfId="0" applyFont="1" applyFill="1" applyBorder="1" applyAlignment="1">
      <alignment horizontal="left" vertical="center" wrapText="1"/>
    </xf>
    <xf numFmtId="0" fontId="19" fillId="0" borderId="22"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23" xfId="0" applyNumberFormat="1" applyFont="1" applyFill="1" applyBorder="1" applyAlignment="1">
      <alignment horizontal="center" vertical="center" wrapText="1"/>
    </xf>
    <xf numFmtId="0" fontId="19" fillId="0" borderId="24"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wrapText="1"/>
    </xf>
    <xf numFmtId="0" fontId="19" fillId="0" borderId="26"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wrapText="1"/>
    </xf>
    <xf numFmtId="0" fontId="19" fillId="0" borderId="27" xfId="0" applyNumberFormat="1" applyFont="1" applyFill="1" applyBorder="1" applyAlignment="1">
      <alignment horizontal="center" vertical="center" wrapText="1"/>
    </xf>
    <xf numFmtId="0" fontId="19" fillId="0" borderId="28" xfId="0" applyNumberFormat="1" applyFont="1" applyFill="1" applyBorder="1" applyAlignment="1">
      <alignment horizontal="center" vertical="center" wrapText="1"/>
    </xf>
  </cellXfs>
  <cellStyles count="94">
    <cellStyle name="Normal" xfId="0"/>
    <cellStyle name="1. izcēlums" xfId="15"/>
    <cellStyle name="2. izcēlums" xfId="16"/>
    <cellStyle name="20% — акцент1" xfId="17"/>
    <cellStyle name="20% — акцент2" xfId="18"/>
    <cellStyle name="20% — акцент3" xfId="19"/>
    <cellStyle name="20% — акцент4" xfId="20"/>
    <cellStyle name="20% — акцент5" xfId="21"/>
    <cellStyle name="20% — акцент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акцент1" xfId="31"/>
    <cellStyle name="40% — акцент2" xfId="32"/>
    <cellStyle name="40% — акцент3" xfId="33"/>
    <cellStyle name="40% — акцент4" xfId="34"/>
    <cellStyle name="40% — акцент5" xfId="35"/>
    <cellStyle name="40% — акцент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акцент1" xfId="45"/>
    <cellStyle name="60% — акцент2" xfId="46"/>
    <cellStyle name="60% — акцент3" xfId="47"/>
    <cellStyle name="60% — акцент4" xfId="48"/>
    <cellStyle name="60% — акцент5" xfId="49"/>
    <cellStyle name="60% — акцент6" xfId="50"/>
    <cellStyle name="60% no 1. izcēluma" xfId="51"/>
    <cellStyle name="60% no 2. izcēluma" xfId="52"/>
    <cellStyle name="60% no 3. izcēluma" xfId="53"/>
    <cellStyle name="60% no 4. izcēluma" xfId="54"/>
    <cellStyle name="60% no 5. izcēluma" xfId="55"/>
    <cellStyle name="60% no 6. izcēluma" xfId="56"/>
    <cellStyle name="Aprēķināšana" xfId="57"/>
    <cellStyle name="Brīdinājuma teksts" xfId="58"/>
    <cellStyle name="Calculation" xfId="59"/>
    <cellStyle name="Comma" xfId="60"/>
    <cellStyle name="Comma [0]" xfId="61"/>
    <cellStyle name="Comma 2" xfId="62"/>
    <cellStyle name="Currency" xfId="63"/>
    <cellStyle name="Currency [0]" xfId="64"/>
    <cellStyle name="Excel_BuiltIn_Bad" xfId="65"/>
    <cellStyle name="Excel_BuiltIn_Good" xfId="66"/>
    <cellStyle name="Excel_BuiltIn_Good 1" xfId="67"/>
    <cellStyle name="Ievade" xfId="68"/>
    <cellStyle name="Input" xfId="69"/>
    <cellStyle name="Izvade" xfId="70"/>
    <cellStyle name="Kopsumma" xfId="71"/>
    <cellStyle name="Neitrāls" xfId="72"/>
    <cellStyle name="Neutral" xfId="73"/>
    <cellStyle name="Normal 2" xfId="74"/>
    <cellStyle name="Normal 2 2" xfId="75"/>
    <cellStyle name="Normal 2 4" xfId="76"/>
    <cellStyle name="Normal 3" xfId="77"/>
    <cellStyle name="Normal 3 2" xfId="78"/>
    <cellStyle name="Normal 4" xfId="79"/>
    <cellStyle name="Normal_Būvd" xfId="80"/>
    <cellStyle name="Normal_Sheet1" xfId="81"/>
    <cellStyle name="Normal_Sheet2" xfId="82"/>
    <cellStyle name="Nosaukums" xfId="83"/>
    <cellStyle name="Output" xfId="84"/>
    <cellStyle name="Parastais 2" xfId="85"/>
    <cellStyle name="Percent" xfId="86"/>
    <cellStyle name="Saistītā šūna" xfId="87"/>
    <cellStyle name="Style 1" xfId="88"/>
    <cellStyle name="Title" xfId="89"/>
    <cellStyle name="Total" xfId="90"/>
    <cellStyle name="Warning Text" xfId="91"/>
    <cellStyle name="Акцент1" xfId="92"/>
    <cellStyle name="Акцент2" xfId="93"/>
    <cellStyle name="Акцент3" xfId="94"/>
    <cellStyle name="Акцент4" xfId="95"/>
    <cellStyle name="Акцент5" xfId="96"/>
    <cellStyle name="Акцент6" xfId="97"/>
    <cellStyle name="Заголовок 1" xfId="98"/>
    <cellStyle name="Заголовок 2" xfId="99"/>
    <cellStyle name="Заголовок 3" xfId="100"/>
    <cellStyle name="Заголовок 4" xfId="101"/>
    <cellStyle name="Контрольная ячейка" xfId="102"/>
    <cellStyle name="Плохой" xfId="103"/>
    <cellStyle name="Пояснение" xfId="104"/>
    <cellStyle name="Примечание" xfId="105"/>
    <cellStyle name="Связанная ячейка" xfId="106"/>
    <cellStyle name="Хороший"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838200</xdr:colOff>
      <xdr:row>84</xdr:row>
      <xdr:rowOff>0</xdr:rowOff>
    </xdr:from>
    <xdr:ext cx="0" cy="390525"/>
    <xdr:sp fLocksText="0">
      <xdr:nvSpPr>
        <xdr:cNvPr id="1"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2"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3"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4"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5"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6"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7"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8"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9"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84</xdr:row>
      <xdr:rowOff>0</xdr:rowOff>
    </xdr:from>
    <xdr:ext cx="0" cy="390525"/>
    <xdr:sp fLocksText="0">
      <xdr:nvSpPr>
        <xdr:cNvPr id="10" name="Text Box 2"/>
        <xdr:cNvSpPr txBox="1">
          <a:spLocks noChangeArrowheads="1"/>
        </xdr:cNvSpPr>
      </xdr:nvSpPr>
      <xdr:spPr>
        <a:xfrm>
          <a:off x="2505075" y="16154400"/>
          <a:ext cx="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1"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2"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3"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4"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5"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6"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7"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8"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19"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0"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1"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2"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3"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4"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5"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6"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7"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8"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29"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19075"/>
    <xdr:sp fLocksText="0">
      <xdr:nvSpPr>
        <xdr:cNvPr id="30" name="Text Box 2"/>
        <xdr:cNvSpPr txBox="1">
          <a:spLocks noChangeArrowheads="1"/>
        </xdr:cNvSpPr>
      </xdr:nvSpPr>
      <xdr:spPr>
        <a:xfrm>
          <a:off x="2505075" y="21374100"/>
          <a:ext cx="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1"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2"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3"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4"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5"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6"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7"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8"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39"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40"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1"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2"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3"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4"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5"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6"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7"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8"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49"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0"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1"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2"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3"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4"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5"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6"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7"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8"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59"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60"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6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7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8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9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1"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2"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3"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4"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5"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6"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7"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8"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99"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143</xdr:row>
      <xdr:rowOff>0</xdr:rowOff>
    </xdr:from>
    <xdr:ext cx="0" cy="228600"/>
    <xdr:sp fLocksText="0">
      <xdr:nvSpPr>
        <xdr:cNvPr id="100" name="Text Box 2"/>
        <xdr:cNvSpPr txBox="1">
          <a:spLocks noChangeArrowheads="1"/>
        </xdr:cNvSpPr>
      </xdr:nvSpPr>
      <xdr:spPr>
        <a:xfrm>
          <a:off x="2505075" y="269176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1"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2"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3"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4"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5"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6"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7"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8"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09"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0"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1"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2"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3"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4"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5"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6"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7"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8"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19"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145</xdr:row>
      <xdr:rowOff>0</xdr:rowOff>
    </xdr:from>
    <xdr:ext cx="0" cy="238125"/>
    <xdr:sp fLocksText="0">
      <xdr:nvSpPr>
        <xdr:cNvPr id="120" name="Text Box 2"/>
        <xdr:cNvSpPr txBox="1">
          <a:spLocks noChangeArrowheads="1"/>
        </xdr:cNvSpPr>
      </xdr:nvSpPr>
      <xdr:spPr>
        <a:xfrm>
          <a:off x="2505075" y="272415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2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3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4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5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6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7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1"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2"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3"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4"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5"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6"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7"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8"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89"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146</xdr:row>
      <xdr:rowOff>0</xdr:rowOff>
    </xdr:from>
    <xdr:ext cx="0" cy="228600"/>
    <xdr:sp fLocksText="0">
      <xdr:nvSpPr>
        <xdr:cNvPr id="190" name="Text Box 2"/>
        <xdr:cNvSpPr txBox="1">
          <a:spLocks noChangeArrowheads="1"/>
        </xdr:cNvSpPr>
      </xdr:nvSpPr>
      <xdr:spPr>
        <a:xfrm>
          <a:off x="2505075" y="274034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1"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2"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3"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4"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5"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6"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7"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8"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199"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171</xdr:row>
      <xdr:rowOff>0</xdr:rowOff>
    </xdr:from>
    <xdr:ext cx="0" cy="228600"/>
    <xdr:sp fLocksText="0">
      <xdr:nvSpPr>
        <xdr:cNvPr id="200" name="Text Box 2"/>
        <xdr:cNvSpPr txBox="1">
          <a:spLocks noChangeArrowheads="1"/>
        </xdr:cNvSpPr>
      </xdr:nvSpPr>
      <xdr:spPr>
        <a:xfrm>
          <a:off x="2505075" y="316515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1"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2"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3"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4"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5"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6"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7"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8"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09"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10"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1"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2"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3"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4"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5"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6"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7"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8"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19"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0"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1"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2"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3"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4"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5"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6"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7"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8"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29"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32</xdr:row>
      <xdr:rowOff>0</xdr:rowOff>
    </xdr:from>
    <xdr:ext cx="0" cy="228600"/>
    <xdr:sp fLocksText="0">
      <xdr:nvSpPr>
        <xdr:cNvPr id="230" name="Text Box 2"/>
        <xdr:cNvSpPr txBox="1">
          <a:spLocks noChangeArrowheads="1"/>
        </xdr:cNvSpPr>
      </xdr:nvSpPr>
      <xdr:spPr>
        <a:xfrm>
          <a:off x="2505075" y="70866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1"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2"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3"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4"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5"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6"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7"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8"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39"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31</xdr:row>
      <xdr:rowOff>0</xdr:rowOff>
    </xdr:from>
    <xdr:ext cx="0" cy="228600"/>
    <xdr:sp fLocksText="0">
      <xdr:nvSpPr>
        <xdr:cNvPr id="240" name="Text Box 2"/>
        <xdr:cNvSpPr txBox="1">
          <a:spLocks noChangeArrowheads="1"/>
        </xdr:cNvSpPr>
      </xdr:nvSpPr>
      <xdr:spPr>
        <a:xfrm>
          <a:off x="2505075" y="69246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1"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2"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3"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4"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5"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6"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7"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8"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49"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50"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1"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2"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3"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4"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5"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6"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7"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8"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59"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0"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1"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2"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3"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4"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5"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6"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7"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8"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69"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92</xdr:row>
      <xdr:rowOff>0</xdr:rowOff>
    </xdr:from>
    <xdr:ext cx="0" cy="228600"/>
    <xdr:sp fLocksText="0">
      <xdr:nvSpPr>
        <xdr:cNvPr id="270" name="Text Box 2"/>
        <xdr:cNvSpPr txBox="1">
          <a:spLocks noChangeArrowheads="1"/>
        </xdr:cNvSpPr>
      </xdr:nvSpPr>
      <xdr:spPr>
        <a:xfrm>
          <a:off x="2505075" y="178117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1"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2"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3"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4"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5"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6"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7"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8"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79"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91</xdr:row>
      <xdr:rowOff>0</xdr:rowOff>
    </xdr:from>
    <xdr:ext cx="0" cy="228600"/>
    <xdr:sp fLocksText="0">
      <xdr:nvSpPr>
        <xdr:cNvPr id="280" name="Text Box 2"/>
        <xdr:cNvSpPr txBox="1">
          <a:spLocks noChangeArrowheads="1"/>
        </xdr:cNvSpPr>
      </xdr:nvSpPr>
      <xdr:spPr>
        <a:xfrm>
          <a:off x="2505075" y="17649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1"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2"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3"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4"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5"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6"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7"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8"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89"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0"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1"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2"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3"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4"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5"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6"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7"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8"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299"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97</xdr:row>
      <xdr:rowOff>0</xdr:rowOff>
    </xdr:from>
    <xdr:ext cx="0" cy="228600"/>
    <xdr:sp fLocksText="0">
      <xdr:nvSpPr>
        <xdr:cNvPr id="300" name="Text Box 2"/>
        <xdr:cNvSpPr txBox="1">
          <a:spLocks noChangeArrowheads="1"/>
        </xdr:cNvSpPr>
      </xdr:nvSpPr>
      <xdr:spPr>
        <a:xfrm>
          <a:off x="2505075" y="187833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1"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2"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3"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4"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5"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6"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7"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8"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09"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125</xdr:row>
      <xdr:rowOff>0</xdr:rowOff>
    </xdr:from>
    <xdr:ext cx="0" cy="552450"/>
    <xdr:sp fLocksText="0">
      <xdr:nvSpPr>
        <xdr:cNvPr id="310" name="Text Box 2"/>
        <xdr:cNvSpPr txBox="1">
          <a:spLocks noChangeArrowheads="1"/>
        </xdr:cNvSpPr>
      </xdr:nvSpPr>
      <xdr:spPr>
        <a:xfrm>
          <a:off x="2505075" y="23479125"/>
          <a:ext cx="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1"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2"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3"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4"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5"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6"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7"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8"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19"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20"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1"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2"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3"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4"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5"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6"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7"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8"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29"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0"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1"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2"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3"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4"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5"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6"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7"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8"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39"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1362075"/>
    <xdr:sp fLocksText="0">
      <xdr:nvSpPr>
        <xdr:cNvPr id="340" name="Text Box 2"/>
        <xdr:cNvSpPr txBox="1">
          <a:spLocks noChangeArrowheads="1"/>
        </xdr:cNvSpPr>
      </xdr:nvSpPr>
      <xdr:spPr>
        <a:xfrm>
          <a:off x="2505075" y="24812625"/>
          <a:ext cx="0"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1"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2"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3"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4"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5"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6"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7"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8"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49"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133</xdr:row>
      <xdr:rowOff>0</xdr:rowOff>
    </xdr:from>
    <xdr:ext cx="0" cy="295275"/>
    <xdr:sp fLocksText="0">
      <xdr:nvSpPr>
        <xdr:cNvPr id="350" name="Text Box 2"/>
        <xdr:cNvSpPr txBox="1">
          <a:spLocks noChangeArrowheads="1"/>
        </xdr:cNvSpPr>
      </xdr:nvSpPr>
      <xdr:spPr>
        <a:xfrm>
          <a:off x="2505075" y="248126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1"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2"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3"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4"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5"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6"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7"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8"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59"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191</xdr:row>
      <xdr:rowOff>0</xdr:rowOff>
    </xdr:from>
    <xdr:ext cx="0" cy="228600"/>
    <xdr:sp fLocksText="0">
      <xdr:nvSpPr>
        <xdr:cNvPr id="360" name="Text Box 2"/>
        <xdr:cNvSpPr txBox="1">
          <a:spLocks noChangeArrowheads="1"/>
        </xdr:cNvSpPr>
      </xdr:nvSpPr>
      <xdr:spPr>
        <a:xfrm>
          <a:off x="2505075" y="356997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1"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2"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3"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4"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5"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6"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7"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8"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69"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70"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1"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2"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3"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4"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5"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6"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7"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8"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79"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0"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1"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2"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3"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4"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5"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6"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7"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8"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89"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227</xdr:row>
      <xdr:rowOff>0</xdr:rowOff>
    </xdr:from>
    <xdr:ext cx="0" cy="2124075"/>
    <xdr:sp fLocksText="0">
      <xdr:nvSpPr>
        <xdr:cNvPr id="390" name="Text Box 2"/>
        <xdr:cNvSpPr txBox="1">
          <a:spLocks noChangeArrowheads="1"/>
        </xdr:cNvSpPr>
      </xdr:nvSpPr>
      <xdr:spPr>
        <a:xfrm>
          <a:off x="2505075" y="42014775"/>
          <a:ext cx="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1"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2"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3"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4"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5"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6"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7"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8"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399"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226</xdr:row>
      <xdr:rowOff>0</xdr:rowOff>
    </xdr:from>
    <xdr:ext cx="0" cy="762000"/>
    <xdr:sp fLocksText="0">
      <xdr:nvSpPr>
        <xdr:cNvPr id="400" name="Text Box 2"/>
        <xdr:cNvSpPr txBox="1">
          <a:spLocks noChangeArrowheads="1"/>
        </xdr:cNvSpPr>
      </xdr:nvSpPr>
      <xdr:spPr>
        <a:xfrm>
          <a:off x="2505075" y="41690925"/>
          <a:ext cx="0"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1"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2"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3"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4"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5"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6"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7"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8"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09"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10"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1"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2"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3"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4"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5"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6"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7"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8"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19"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0"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1"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2"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3"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4"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5"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6"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7"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8"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29"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223</xdr:row>
      <xdr:rowOff>0</xdr:rowOff>
    </xdr:from>
    <xdr:ext cx="0" cy="2238375"/>
    <xdr:sp fLocksText="0">
      <xdr:nvSpPr>
        <xdr:cNvPr id="430" name="Text Box 2"/>
        <xdr:cNvSpPr txBox="1">
          <a:spLocks noChangeArrowheads="1"/>
        </xdr:cNvSpPr>
      </xdr:nvSpPr>
      <xdr:spPr>
        <a:xfrm>
          <a:off x="2505075" y="41205150"/>
          <a:ext cx="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1"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2"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3"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4"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5"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6"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7"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8"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39"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222</xdr:row>
      <xdr:rowOff>0</xdr:rowOff>
    </xdr:from>
    <xdr:ext cx="0" cy="457200"/>
    <xdr:sp fLocksText="0">
      <xdr:nvSpPr>
        <xdr:cNvPr id="440" name="Text Box 2"/>
        <xdr:cNvSpPr txBox="1">
          <a:spLocks noChangeArrowheads="1"/>
        </xdr:cNvSpPr>
      </xdr:nvSpPr>
      <xdr:spPr>
        <a:xfrm>
          <a:off x="2505075" y="41043225"/>
          <a:ext cx="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1"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2"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3"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4"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5"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6"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7"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8"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49"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50"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1"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2"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3"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4"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5"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6"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7"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8"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59"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0"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1"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2"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3"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4"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5"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6"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7"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8"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69"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35</xdr:row>
      <xdr:rowOff>0</xdr:rowOff>
    </xdr:from>
    <xdr:ext cx="0" cy="228600"/>
    <xdr:sp fLocksText="0">
      <xdr:nvSpPr>
        <xdr:cNvPr id="470" name="Text Box 2"/>
        <xdr:cNvSpPr txBox="1">
          <a:spLocks noChangeArrowheads="1"/>
        </xdr:cNvSpPr>
      </xdr:nvSpPr>
      <xdr:spPr>
        <a:xfrm>
          <a:off x="2505075" y="75723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1"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2"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3"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4"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5"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6"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7"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8"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79"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34</xdr:row>
      <xdr:rowOff>0</xdr:rowOff>
    </xdr:from>
    <xdr:ext cx="0" cy="228600"/>
    <xdr:sp fLocksText="0">
      <xdr:nvSpPr>
        <xdr:cNvPr id="480" name="Text Box 2"/>
        <xdr:cNvSpPr txBox="1">
          <a:spLocks noChangeArrowheads="1"/>
        </xdr:cNvSpPr>
      </xdr:nvSpPr>
      <xdr:spPr>
        <a:xfrm>
          <a:off x="2505075" y="74104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1"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2"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3"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4"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5"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6"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7"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8"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89"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490"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1"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2"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3"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4"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5"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6"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7"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8"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499"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0"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1"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2"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3"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4"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5"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6"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7"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8"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09"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107</xdr:row>
      <xdr:rowOff>0</xdr:rowOff>
    </xdr:from>
    <xdr:ext cx="0" cy="228600"/>
    <xdr:sp fLocksText="0">
      <xdr:nvSpPr>
        <xdr:cNvPr id="510" name="Text Box 2"/>
        <xdr:cNvSpPr txBox="1">
          <a:spLocks noChangeArrowheads="1"/>
        </xdr:cNvSpPr>
      </xdr:nvSpPr>
      <xdr:spPr>
        <a:xfrm>
          <a:off x="2505075" y="204025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1"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2"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3"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4"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5"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6"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7"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8"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19"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106</xdr:row>
      <xdr:rowOff>0</xdr:rowOff>
    </xdr:from>
    <xdr:ext cx="0" cy="228600"/>
    <xdr:sp fLocksText="0">
      <xdr:nvSpPr>
        <xdr:cNvPr id="520" name="Text Box 2"/>
        <xdr:cNvSpPr txBox="1">
          <a:spLocks noChangeArrowheads="1"/>
        </xdr:cNvSpPr>
      </xdr:nvSpPr>
      <xdr:spPr>
        <a:xfrm>
          <a:off x="25050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1"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2"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3"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4"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5"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6"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7"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8"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29"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0"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1"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2"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3"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4"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5"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6"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7"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8"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39"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112</xdr:row>
      <xdr:rowOff>0</xdr:rowOff>
    </xdr:from>
    <xdr:ext cx="0" cy="228600"/>
    <xdr:sp fLocksText="0">
      <xdr:nvSpPr>
        <xdr:cNvPr id="540" name="Text Box 2"/>
        <xdr:cNvSpPr txBox="1">
          <a:spLocks noChangeArrowheads="1"/>
        </xdr:cNvSpPr>
      </xdr:nvSpPr>
      <xdr:spPr>
        <a:xfrm>
          <a:off x="2505075" y="2137410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1"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2"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3"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4"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5"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6"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7"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8"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49"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142</xdr:row>
      <xdr:rowOff>0</xdr:rowOff>
    </xdr:from>
    <xdr:ext cx="0" cy="542925"/>
    <xdr:sp fLocksText="0">
      <xdr:nvSpPr>
        <xdr:cNvPr id="550" name="Text Box 2"/>
        <xdr:cNvSpPr txBox="1">
          <a:spLocks noChangeArrowheads="1"/>
        </xdr:cNvSpPr>
      </xdr:nvSpPr>
      <xdr:spPr>
        <a:xfrm>
          <a:off x="2505075" y="26755725"/>
          <a:ext cx="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1"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2"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3"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4"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5"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6"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7"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8"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59"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60"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1"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2"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3"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4"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5"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6"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7"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8"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69"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0"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1"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2"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3"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4"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5"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6"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7"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8"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79"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1200150"/>
    <xdr:sp fLocksText="0">
      <xdr:nvSpPr>
        <xdr:cNvPr id="580" name="Text Box 2"/>
        <xdr:cNvSpPr txBox="1">
          <a:spLocks noChangeArrowheads="1"/>
        </xdr:cNvSpPr>
      </xdr:nvSpPr>
      <xdr:spPr>
        <a:xfrm>
          <a:off x="2505075" y="3926205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1"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2"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3"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4"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5"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6"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7"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8"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89"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212</xdr:row>
      <xdr:rowOff>0</xdr:rowOff>
    </xdr:from>
    <xdr:ext cx="0" cy="228600"/>
    <xdr:sp fLocksText="0">
      <xdr:nvSpPr>
        <xdr:cNvPr id="590" name="Text Box 2"/>
        <xdr:cNvSpPr txBox="1">
          <a:spLocks noChangeArrowheads="1"/>
        </xdr:cNvSpPr>
      </xdr:nvSpPr>
      <xdr:spPr>
        <a:xfrm>
          <a:off x="2505075" y="39262050"/>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1"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2"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3"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4"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5"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6"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7"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8"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599"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196</xdr:row>
      <xdr:rowOff>0</xdr:rowOff>
    </xdr:from>
    <xdr:ext cx="0" cy="228600"/>
    <xdr:sp fLocksText="0">
      <xdr:nvSpPr>
        <xdr:cNvPr id="600" name="Text Box 2"/>
        <xdr:cNvSpPr txBox="1">
          <a:spLocks noChangeArrowheads="1"/>
        </xdr:cNvSpPr>
      </xdr:nvSpPr>
      <xdr:spPr>
        <a:xfrm>
          <a:off x="2505075" y="365093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1"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2"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3"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4"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5"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6"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7"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8"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09"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10"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1"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2"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3"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4"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5"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6"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7"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8"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19"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0"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1"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2"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3"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4"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5"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6"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7"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8"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29"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370</xdr:row>
      <xdr:rowOff>0</xdr:rowOff>
    </xdr:from>
    <xdr:ext cx="0" cy="819150"/>
    <xdr:sp fLocksText="0">
      <xdr:nvSpPr>
        <xdr:cNvPr id="630" name="Text Box 2"/>
        <xdr:cNvSpPr txBox="1">
          <a:spLocks noChangeArrowheads="1"/>
        </xdr:cNvSpPr>
      </xdr:nvSpPr>
      <xdr:spPr>
        <a:xfrm>
          <a:off x="2505075" y="71513700"/>
          <a:ext cx="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1"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2"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3"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4"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5"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6"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7"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8"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39"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369</xdr:row>
      <xdr:rowOff>0</xdr:rowOff>
    </xdr:from>
    <xdr:ext cx="0" cy="228600"/>
    <xdr:sp fLocksText="0">
      <xdr:nvSpPr>
        <xdr:cNvPr id="640" name="Text Box 2"/>
        <xdr:cNvSpPr txBox="1">
          <a:spLocks noChangeArrowheads="1"/>
        </xdr:cNvSpPr>
      </xdr:nvSpPr>
      <xdr:spPr>
        <a:xfrm>
          <a:off x="2505075" y="7135177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1"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2"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3"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4"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5"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6"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7"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8"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49"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0"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1"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2"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3"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4"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5"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6"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7"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8"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59"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60"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61"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62"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63"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64"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423</xdr:row>
      <xdr:rowOff>0</xdr:rowOff>
    </xdr:from>
    <xdr:ext cx="0" cy="6057900"/>
    <xdr:sp fLocksText="0">
      <xdr:nvSpPr>
        <xdr:cNvPr id="665" name="Text Box 2"/>
        <xdr:cNvSpPr txBox="1">
          <a:spLocks noChangeArrowheads="1"/>
        </xdr:cNvSpPr>
      </xdr:nvSpPr>
      <xdr:spPr>
        <a:xfrm>
          <a:off x="2505075" y="80781525"/>
          <a:ext cx="0" cy="605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66"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67"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68"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69"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70"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71"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72"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73"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74"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838200</xdr:colOff>
      <xdr:row>422</xdr:row>
      <xdr:rowOff>0</xdr:rowOff>
    </xdr:from>
    <xdr:ext cx="0" cy="1200150"/>
    <xdr:sp fLocksText="0">
      <xdr:nvSpPr>
        <xdr:cNvPr id="675" name="Text Box 2"/>
        <xdr:cNvSpPr txBox="1">
          <a:spLocks noChangeArrowheads="1"/>
        </xdr:cNvSpPr>
      </xdr:nvSpPr>
      <xdr:spPr>
        <a:xfrm>
          <a:off x="2505075" y="80619600"/>
          <a:ext cx="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G467"/>
  <sheetViews>
    <sheetView showZeros="0" tabSelected="1" view="pageBreakPreview" zoomScale="95" zoomScaleNormal="200" zoomScaleSheetLayoutView="95" zoomScalePageLayoutView="0" workbookViewId="0" topLeftCell="A451">
      <selection activeCell="H466" sqref="H466"/>
    </sheetView>
  </sheetViews>
  <sheetFormatPr defaultColWidth="9.00390625" defaultRowHeight="12.75"/>
  <cols>
    <col min="1" max="1" width="9.00390625" style="5" customWidth="1"/>
    <col min="2" max="2" width="6.57421875" style="4" customWidth="1"/>
    <col min="3" max="3" width="9.421875" style="4" customWidth="1"/>
    <col min="4" max="4" width="63.57421875" style="4" customWidth="1"/>
    <col min="5" max="5" width="8.57421875" style="4" customWidth="1"/>
    <col min="6" max="6" width="11.140625" style="4" customWidth="1"/>
    <col min="7" max="189" width="9.140625" style="4" customWidth="1"/>
    <col min="190" max="16384" width="9.00390625" style="5" customWidth="1"/>
  </cols>
  <sheetData>
    <row r="1" spans="5:6" ht="12.75">
      <c r="E1" s="178" t="s">
        <v>13</v>
      </c>
      <c r="F1" s="179"/>
    </row>
    <row r="2" spans="2:6" ht="15.75">
      <c r="B2" s="180" t="s">
        <v>7</v>
      </c>
      <c r="C2" s="180"/>
      <c r="D2" s="180"/>
      <c r="E2" s="180"/>
      <c r="F2" s="180"/>
    </row>
    <row r="3" spans="2:6" ht="15.75">
      <c r="B3" s="20" t="s">
        <v>8</v>
      </c>
      <c r="C3" s="16"/>
      <c r="D3" s="181" t="s">
        <v>41</v>
      </c>
      <c r="E3" s="181"/>
      <c r="F3" s="181"/>
    </row>
    <row r="4" spans="2:6" ht="15.75">
      <c r="B4" s="20" t="s">
        <v>9</v>
      </c>
      <c r="C4" s="16"/>
      <c r="D4" s="181" t="s">
        <v>41</v>
      </c>
      <c r="E4" s="181"/>
      <c r="F4" s="181"/>
    </row>
    <row r="5" spans="2:6" ht="15.75">
      <c r="B5" s="20" t="s">
        <v>10</v>
      </c>
      <c r="C5" s="16"/>
      <c r="D5" s="176" t="s">
        <v>42</v>
      </c>
      <c r="E5" s="176"/>
      <c r="F5" s="17"/>
    </row>
    <row r="6" spans="2:6" ht="15.75">
      <c r="B6" s="174"/>
      <c r="C6" s="174"/>
      <c r="D6" s="18"/>
      <c r="E6" s="19"/>
      <c r="F6" s="17"/>
    </row>
    <row r="7" spans="2:6" ht="12.75">
      <c r="B7" s="175" t="s">
        <v>0</v>
      </c>
      <c r="C7" s="175" t="s">
        <v>1</v>
      </c>
      <c r="D7" s="177" t="s">
        <v>2</v>
      </c>
      <c r="E7" s="175" t="s">
        <v>3</v>
      </c>
      <c r="F7" s="175" t="s">
        <v>4</v>
      </c>
    </row>
    <row r="8" spans="2:6" ht="52.5" customHeight="1">
      <c r="B8" s="175"/>
      <c r="C8" s="175"/>
      <c r="D8" s="177"/>
      <c r="E8" s="175"/>
      <c r="F8" s="175"/>
    </row>
    <row r="9" spans="2:6" ht="12.75">
      <c r="B9" s="7">
        <v>1</v>
      </c>
      <c r="C9" s="6">
        <v>2</v>
      </c>
      <c r="D9" s="6">
        <v>3</v>
      </c>
      <c r="E9" s="6">
        <v>4</v>
      </c>
      <c r="F9" s="6">
        <v>5</v>
      </c>
    </row>
    <row r="10" spans="2:6" ht="12.75">
      <c r="B10" s="7"/>
      <c r="C10" s="6"/>
      <c r="D10" s="21" t="s">
        <v>19</v>
      </c>
      <c r="E10" s="22"/>
      <c r="F10" s="22"/>
    </row>
    <row r="11" spans="2:6" s="10" customFormat="1" ht="15.75">
      <c r="B11" s="8"/>
      <c r="C11" s="9"/>
      <c r="D11" s="182" t="s">
        <v>395</v>
      </c>
      <c r="E11" s="183"/>
      <c r="F11" s="183"/>
    </row>
    <row r="12" spans="2:6" ht="12.75">
      <c r="B12" s="74">
        <v>1</v>
      </c>
      <c r="C12" s="32"/>
      <c r="D12" s="46" t="s">
        <v>223</v>
      </c>
      <c r="E12" s="47" t="s">
        <v>5</v>
      </c>
      <c r="F12" s="48">
        <v>245.46</v>
      </c>
    </row>
    <row r="13" spans="2:6" ht="25.5">
      <c r="B13" s="44">
        <v>2</v>
      </c>
      <c r="C13" s="32"/>
      <c r="D13" s="49" t="s">
        <v>224</v>
      </c>
      <c r="E13" s="44" t="s">
        <v>220</v>
      </c>
      <c r="F13" s="50">
        <v>1</v>
      </c>
    </row>
    <row r="14" spans="2:6" ht="25.5">
      <c r="B14" s="44">
        <v>3</v>
      </c>
      <c r="C14" s="32"/>
      <c r="D14" s="49" t="s">
        <v>225</v>
      </c>
      <c r="E14" s="44" t="s">
        <v>220</v>
      </c>
      <c r="F14" s="50">
        <v>1</v>
      </c>
    </row>
    <row r="15" spans="2:6" ht="25.5">
      <c r="B15" s="44">
        <v>4</v>
      </c>
      <c r="C15" s="32"/>
      <c r="D15" s="49" t="s">
        <v>226</v>
      </c>
      <c r="E15" s="44" t="s">
        <v>220</v>
      </c>
      <c r="F15" s="50">
        <v>1</v>
      </c>
    </row>
    <row r="16" spans="2:6" s="10" customFormat="1" ht="12.75">
      <c r="B16" s="44">
        <v>5</v>
      </c>
      <c r="C16" s="32"/>
      <c r="D16" s="42" t="s">
        <v>227</v>
      </c>
      <c r="E16" s="44" t="s">
        <v>228</v>
      </c>
      <c r="F16" s="51">
        <v>1</v>
      </c>
    </row>
    <row r="17" spans="2:6" s="10" customFormat="1" ht="12.75">
      <c r="B17" s="44">
        <v>6</v>
      </c>
      <c r="C17" s="32"/>
      <c r="D17" s="42" t="s">
        <v>229</v>
      </c>
      <c r="E17" s="44" t="s">
        <v>174</v>
      </c>
      <c r="F17" s="51">
        <v>1</v>
      </c>
    </row>
    <row r="18" spans="2:6" s="10" customFormat="1" ht="12.75">
      <c r="B18" s="44">
        <v>7</v>
      </c>
      <c r="C18" s="32"/>
      <c r="D18" s="49" t="s">
        <v>221</v>
      </c>
      <c r="E18" s="52" t="s">
        <v>220</v>
      </c>
      <c r="F18" s="53">
        <v>1</v>
      </c>
    </row>
    <row r="19" spans="2:6" s="10" customFormat="1" ht="12.75">
      <c r="B19" s="44">
        <v>8</v>
      </c>
      <c r="C19" s="32"/>
      <c r="D19" s="49" t="s">
        <v>230</v>
      </c>
      <c r="E19" s="52" t="s">
        <v>6</v>
      </c>
      <c r="F19" s="53">
        <v>1</v>
      </c>
    </row>
    <row r="20" spans="2:6" s="10" customFormat="1" ht="25.5">
      <c r="B20" s="44">
        <v>9</v>
      </c>
      <c r="C20" s="32"/>
      <c r="D20" s="49" t="s">
        <v>231</v>
      </c>
      <c r="E20" s="44" t="s">
        <v>220</v>
      </c>
      <c r="F20" s="50">
        <v>1</v>
      </c>
    </row>
    <row r="21" spans="2:6" s="10" customFormat="1" ht="25.5">
      <c r="B21" s="44">
        <v>10</v>
      </c>
      <c r="C21" s="32"/>
      <c r="D21" s="49" t="s">
        <v>15</v>
      </c>
      <c r="E21" s="44" t="s">
        <v>11</v>
      </c>
      <c r="F21" s="50">
        <v>581</v>
      </c>
    </row>
    <row r="22" spans="2:6" s="10" customFormat="1" ht="12.75">
      <c r="B22" s="44">
        <v>11</v>
      </c>
      <c r="C22" s="32"/>
      <c r="D22" s="49" t="s">
        <v>16</v>
      </c>
      <c r="E22" s="54" t="s">
        <v>12</v>
      </c>
      <c r="F22" s="55">
        <v>90</v>
      </c>
    </row>
    <row r="23" spans="2:6" s="10" customFormat="1" ht="12.75">
      <c r="B23" s="44">
        <v>12</v>
      </c>
      <c r="C23" s="32"/>
      <c r="D23" s="49" t="s">
        <v>232</v>
      </c>
      <c r="E23" s="52" t="s">
        <v>222</v>
      </c>
      <c r="F23" s="41">
        <v>16</v>
      </c>
    </row>
    <row r="24" spans="2:6" s="10" customFormat="1" ht="15.75">
      <c r="B24" s="170"/>
      <c r="C24" s="171"/>
      <c r="D24" s="169" t="s">
        <v>396</v>
      </c>
      <c r="E24" s="172"/>
      <c r="F24" s="173"/>
    </row>
    <row r="25" spans="2:6" s="10" customFormat="1" ht="12.75">
      <c r="B25" s="44">
        <v>1</v>
      </c>
      <c r="C25" s="32"/>
      <c r="D25" s="56" t="s">
        <v>233</v>
      </c>
      <c r="E25" s="56"/>
      <c r="F25" s="57"/>
    </row>
    <row r="26" spans="2:6" s="10" customFormat="1" ht="12.75">
      <c r="B26" s="44">
        <v>2</v>
      </c>
      <c r="C26" s="32"/>
      <c r="D26" s="58" t="s">
        <v>43</v>
      </c>
      <c r="E26" s="59" t="s">
        <v>11</v>
      </c>
      <c r="F26" s="60">
        <v>98.48</v>
      </c>
    </row>
    <row r="27" spans="2:6" s="10" customFormat="1" ht="25.5">
      <c r="B27" s="44">
        <v>3</v>
      </c>
      <c r="C27" s="32"/>
      <c r="D27" s="61" t="s">
        <v>44</v>
      </c>
      <c r="E27" s="62" t="s">
        <v>12</v>
      </c>
      <c r="F27" s="63">
        <f>ROUND(140.68*1.5*1.3,2)</f>
        <v>274.33</v>
      </c>
    </row>
    <row r="28" spans="2:6" s="10" customFormat="1" ht="12.75">
      <c r="B28" s="44">
        <v>4</v>
      </c>
      <c r="C28" s="32"/>
      <c r="D28" s="64" t="s">
        <v>17</v>
      </c>
      <c r="E28" s="65" t="s">
        <v>11</v>
      </c>
      <c r="F28" s="51">
        <v>336.11</v>
      </c>
    </row>
    <row r="29" spans="2:6" s="10" customFormat="1" ht="12.75">
      <c r="B29" s="44">
        <v>5</v>
      </c>
      <c r="C29" s="32"/>
      <c r="D29" s="66" t="s">
        <v>234</v>
      </c>
      <c r="E29" s="65" t="s">
        <v>11</v>
      </c>
      <c r="F29" s="51">
        <f>F28</f>
        <v>336.11</v>
      </c>
    </row>
    <row r="30" spans="2:6" s="10" customFormat="1" ht="12.75">
      <c r="B30" s="44">
        <v>6</v>
      </c>
      <c r="C30" s="32"/>
      <c r="D30" s="67" t="s">
        <v>235</v>
      </c>
      <c r="E30" s="44" t="s">
        <v>18</v>
      </c>
      <c r="F30" s="68">
        <f>ROUND(F29*1.5*2,2)</f>
        <v>1008.33</v>
      </c>
    </row>
    <row r="31" spans="2:6" s="10" customFormat="1" ht="25.5">
      <c r="B31" s="44">
        <v>7</v>
      </c>
      <c r="C31" s="32"/>
      <c r="D31" s="49" t="s">
        <v>45</v>
      </c>
      <c r="E31" s="65" t="s">
        <v>11</v>
      </c>
      <c r="F31" s="51">
        <f>F28</f>
        <v>336.11</v>
      </c>
    </row>
    <row r="32" spans="2:6" s="10" customFormat="1" ht="12.75">
      <c r="B32" s="44">
        <v>8</v>
      </c>
      <c r="C32" s="32"/>
      <c r="D32" s="67" t="s">
        <v>236</v>
      </c>
      <c r="E32" s="44" t="s">
        <v>46</v>
      </c>
      <c r="F32" s="44">
        <f>ROUND(F31*0.1,2)</f>
        <v>33.61</v>
      </c>
    </row>
    <row r="33" spans="2:6" s="10" customFormat="1" ht="12.75">
      <c r="B33" s="44">
        <v>9</v>
      </c>
      <c r="C33" s="32"/>
      <c r="D33" s="67" t="s">
        <v>47</v>
      </c>
      <c r="E33" s="44" t="s">
        <v>48</v>
      </c>
      <c r="F33" s="51">
        <f>ROUND(F31*1.1,2)</f>
        <v>369.72</v>
      </c>
    </row>
    <row r="34" spans="2:6" s="10" customFormat="1" ht="12.75">
      <c r="B34" s="44">
        <v>10</v>
      </c>
      <c r="C34" s="32"/>
      <c r="D34" s="67" t="s">
        <v>237</v>
      </c>
      <c r="E34" s="44" t="s">
        <v>18</v>
      </c>
      <c r="F34" s="69">
        <f>ROUND(F31*6,2)</f>
        <v>2016.66</v>
      </c>
    </row>
    <row r="35" spans="2:6" s="10" customFormat="1" ht="12.75">
      <c r="B35" s="44">
        <v>11</v>
      </c>
      <c r="C35" s="32"/>
      <c r="D35" s="67" t="s">
        <v>49</v>
      </c>
      <c r="E35" s="44" t="s">
        <v>50</v>
      </c>
      <c r="F35" s="69">
        <f>ROUND(F31*7,2)</f>
        <v>2352.77</v>
      </c>
    </row>
    <row r="36" spans="2:6" s="10" customFormat="1" ht="12.75">
      <c r="B36" s="44">
        <v>12</v>
      </c>
      <c r="C36" s="32"/>
      <c r="D36" s="70" t="s">
        <v>20</v>
      </c>
      <c r="E36" s="71" t="s">
        <v>5</v>
      </c>
      <c r="F36" s="72">
        <v>48.3</v>
      </c>
    </row>
    <row r="37" spans="2:6" s="10" customFormat="1" ht="25.5">
      <c r="B37" s="44">
        <v>13</v>
      </c>
      <c r="C37" s="32"/>
      <c r="D37" s="25" t="s">
        <v>51</v>
      </c>
      <c r="E37" s="26" t="s">
        <v>5</v>
      </c>
      <c r="F37" s="73">
        <v>48.3</v>
      </c>
    </row>
    <row r="38" spans="2:6" s="10" customFormat="1" ht="12.75">
      <c r="B38" s="44">
        <v>14</v>
      </c>
      <c r="C38" s="32"/>
      <c r="D38" s="27" t="s">
        <v>52</v>
      </c>
      <c r="E38" s="26" t="s">
        <v>11</v>
      </c>
      <c r="F38" s="74">
        <f>ROUND(F37*0.25*1.1,2)</f>
        <v>13.28</v>
      </c>
    </row>
    <row r="39" spans="2:6" s="10" customFormat="1" ht="12.75">
      <c r="B39" s="44">
        <v>15</v>
      </c>
      <c r="C39" s="32"/>
      <c r="D39" s="67" t="s">
        <v>237</v>
      </c>
      <c r="E39" s="26" t="s">
        <v>18</v>
      </c>
      <c r="F39" s="74">
        <f>ROUND(F38*6,2)</f>
        <v>79.68</v>
      </c>
    </row>
    <row r="40" spans="2:6" s="10" customFormat="1" ht="12.75">
      <c r="B40" s="44">
        <v>16</v>
      </c>
      <c r="C40" s="32"/>
      <c r="D40" s="67" t="s">
        <v>53</v>
      </c>
      <c r="E40" s="26" t="s">
        <v>11</v>
      </c>
      <c r="F40" s="74">
        <f>ROUND(F37*0.25*1.1,2)</f>
        <v>13.28</v>
      </c>
    </row>
    <row r="41" spans="2:6" s="10" customFormat="1" ht="12.75">
      <c r="B41" s="44">
        <v>17</v>
      </c>
      <c r="C41" s="32"/>
      <c r="D41" s="67" t="s">
        <v>238</v>
      </c>
      <c r="E41" s="26" t="s">
        <v>18</v>
      </c>
      <c r="F41" s="74">
        <f>ROUND(F38*4,2)</f>
        <v>53.12</v>
      </c>
    </row>
    <row r="42" spans="2:6" s="10" customFormat="1" ht="12.75">
      <c r="B42" s="44">
        <v>18</v>
      </c>
      <c r="C42" s="32"/>
      <c r="D42" s="27" t="s">
        <v>21</v>
      </c>
      <c r="E42" s="26" t="s">
        <v>5</v>
      </c>
      <c r="F42" s="73">
        <f>ROUND(F37*1.1,2)</f>
        <v>53.13</v>
      </c>
    </row>
    <row r="43" spans="2:6" s="10" customFormat="1" ht="12.75">
      <c r="B43" s="44">
        <v>19</v>
      </c>
      <c r="C43" s="32"/>
      <c r="D43" s="27" t="s">
        <v>22</v>
      </c>
      <c r="E43" s="26" t="s">
        <v>5</v>
      </c>
      <c r="F43" s="74">
        <v>30.36</v>
      </c>
    </row>
    <row r="44" spans="2:6" s="10" customFormat="1" ht="12.75">
      <c r="B44" s="44">
        <v>20</v>
      </c>
      <c r="C44" s="32"/>
      <c r="D44" s="75" t="s">
        <v>239</v>
      </c>
      <c r="E44" s="26" t="s">
        <v>18</v>
      </c>
      <c r="F44" s="72">
        <f>ROUND(F38*0.3,2)</f>
        <v>3.98</v>
      </c>
    </row>
    <row r="45" spans="2:6" s="10" customFormat="1" ht="12.75">
      <c r="B45" s="44">
        <v>21</v>
      </c>
      <c r="C45" s="32"/>
      <c r="D45" s="75" t="s">
        <v>240</v>
      </c>
      <c r="E45" s="26" t="s">
        <v>18</v>
      </c>
      <c r="F45" s="72">
        <f>ROUND(F38*3.5,2)</f>
        <v>46.48</v>
      </c>
    </row>
    <row r="46" spans="2:6" s="10" customFormat="1" ht="12.75">
      <c r="B46" s="44">
        <v>22</v>
      </c>
      <c r="C46" s="32"/>
      <c r="D46" s="75" t="s">
        <v>241</v>
      </c>
      <c r="E46" s="76" t="s">
        <v>18</v>
      </c>
      <c r="F46" s="72">
        <f>F45</f>
        <v>46.48</v>
      </c>
    </row>
    <row r="47" spans="2:6" s="10" customFormat="1" ht="12.75">
      <c r="B47" s="44">
        <v>23</v>
      </c>
      <c r="C47" s="32"/>
      <c r="D47" s="49" t="s">
        <v>54</v>
      </c>
      <c r="E47" s="44" t="s">
        <v>11</v>
      </c>
      <c r="F47" s="51">
        <f>F28</f>
        <v>336.11</v>
      </c>
    </row>
    <row r="48" spans="2:6" s="10" customFormat="1" ht="12.75">
      <c r="B48" s="44">
        <v>24</v>
      </c>
      <c r="C48" s="32"/>
      <c r="D48" s="67" t="s">
        <v>55</v>
      </c>
      <c r="E48" s="44" t="s">
        <v>11</v>
      </c>
      <c r="F48" s="77">
        <f>ROUND(F47*1.1,2)</f>
        <v>369.72</v>
      </c>
    </row>
    <row r="49" spans="2:6" s="10" customFormat="1" ht="12.75">
      <c r="B49" s="44">
        <v>25</v>
      </c>
      <c r="C49" s="32"/>
      <c r="D49" s="67" t="s">
        <v>56</v>
      </c>
      <c r="E49" s="44" t="s">
        <v>5</v>
      </c>
      <c r="F49" s="78">
        <v>9.68</v>
      </c>
    </row>
    <row r="50" spans="2:6" s="10" customFormat="1" ht="12.75">
      <c r="B50" s="44">
        <v>26</v>
      </c>
      <c r="C50" s="32"/>
      <c r="D50" s="67" t="s">
        <v>238</v>
      </c>
      <c r="E50" s="44" t="s">
        <v>18</v>
      </c>
      <c r="F50" s="77">
        <f>ROUND(F47*6,2)</f>
        <v>2016.66</v>
      </c>
    </row>
    <row r="51" spans="2:6" s="10" customFormat="1" ht="12.75">
      <c r="B51" s="44">
        <v>27</v>
      </c>
      <c r="C51" s="32"/>
      <c r="D51" s="79" t="s">
        <v>57</v>
      </c>
      <c r="E51" s="62" t="s">
        <v>11</v>
      </c>
      <c r="F51" s="78">
        <v>176.31</v>
      </c>
    </row>
    <row r="52" spans="2:6" ht="12.75">
      <c r="B52" s="44">
        <v>28</v>
      </c>
      <c r="C52" s="32"/>
      <c r="D52" s="75" t="s">
        <v>239</v>
      </c>
      <c r="E52" s="80" t="s">
        <v>18</v>
      </c>
      <c r="F52" s="62">
        <f>ROUND(F51*0.3,2)</f>
        <v>52.89</v>
      </c>
    </row>
    <row r="53" spans="2:6" s="10" customFormat="1" ht="12.75">
      <c r="B53" s="44">
        <v>29</v>
      </c>
      <c r="C53" s="32"/>
      <c r="D53" s="75" t="s">
        <v>240</v>
      </c>
      <c r="E53" s="80" t="s">
        <v>18</v>
      </c>
      <c r="F53" s="62">
        <f>ROUND(F51*3.5,2)</f>
        <v>617.09</v>
      </c>
    </row>
    <row r="54" spans="2:6" s="10" customFormat="1" ht="12.75">
      <c r="B54" s="44">
        <v>30</v>
      </c>
      <c r="C54" s="32"/>
      <c r="D54" s="75" t="s">
        <v>241</v>
      </c>
      <c r="E54" s="80" t="s">
        <v>18</v>
      </c>
      <c r="F54" s="62">
        <f>F53</f>
        <v>617.09</v>
      </c>
    </row>
    <row r="55" spans="2:6" s="10" customFormat="1" ht="12.75">
      <c r="B55" s="44">
        <v>31</v>
      </c>
      <c r="C55" s="32"/>
      <c r="D55" s="81" t="s">
        <v>58</v>
      </c>
      <c r="E55" s="44" t="s">
        <v>5</v>
      </c>
      <c r="F55" s="82">
        <v>140.68</v>
      </c>
    </row>
    <row r="56" spans="2:6" s="10" customFormat="1" ht="12.75">
      <c r="B56" s="44">
        <v>32</v>
      </c>
      <c r="C56" s="32"/>
      <c r="D56" s="67" t="s">
        <v>59</v>
      </c>
      <c r="E56" s="44" t="s">
        <v>11</v>
      </c>
      <c r="F56" s="82">
        <f>ROUND(F55*0.38,2)</f>
        <v>53.46</v>
      </c>
    </row>
    <row r="57" spans="2:6" s="10" customFormat="1" ht="12.75">
      <c r="B57" s="44">
        <v>33</v>
      </c>
      <c r="C57" s="32"/>
      <c r="D57" s="83" t="s">
        <v>242</v>
      </c>
      <c r="E57" s="62" t="s">
        <v>12</v>
      </c>
      <c r="F57" s="82">
        <v>193.94</v>
      </c>
    </row>
    <row r="58" spans="2:6" s="10" customFormat="1" ht="12.75">
      <c r="B58" s="44">
        <v>34</v>
      </c>
      <c r="C58" s="32"/>
      <c r="D58" s="83" t="s">
        <v>60</v>
      </c>
      <c r="E58" s="62" t="s">
        <v>12</v>
      </c>
      <c r="F58" s="82">
        <v>46.52</v>
      </c>
    </row>
    <row r="59" spans="2:6" s="10" customFormat="1" ht="12.75">
      <c r="B59" s="44">
        <v>35</v>
      </c>
      <c r="C59" s="32"/>
      <c r="D59" s="83" t="s">
        <v>61</v>
      </c>
      <c r="E59" s="62" t="s">
        <v>11</v>
      </c>
      <c r="F59" s="33">
        <v>112.2</v>
      </c>
    </row>
    <row r="60" spans="2:6" s="10" customFormat="1" ht="12.75">
      <c r="B60" s="44">
        <v>36</v>
      </c>
      <c r="C60" s="32"/>
      <c r="D60" s="84" t="s">
        <v>62</v>
      </c>
      <c r="E60" s="85" t="s">
        <v>12</v>
      </c>
      <c r="F60" s="34">
        <f>ROUND(F59*0.1,2)</f>
        <v>11.22</v>
      </c>
    </row>
    <row r="61" spans="2:6" s="10" customFormat="1" ht="12.75">
      <c r="B61" s="44">
        <v>37</v>
      </c>
      <c r="C61" s="32"/>
      <c r="D61" s="86" t="s">
        <v>63</v>
      </c>
      <c r="E61" s="85" t="s">
        <v>12</v>
      </c>
      <c r="F61" s="35">
        <v>11.22</v>
      </c>
    </row>
    <row r="62" spans="2:6" s="10" customFormat="1" ht="12.75">
      <c r="B62" s="44">
        <v>38</v>
      </c>
      <c r="C62" s="32"/>
      <c r="D62" s="83" t="s">
        <v>243</v>
      </c>
      <c r="E62" s="85" t="s">
        <v>11</v>
      </c>
      <c r="F62" s="35">
        <f>ROUND(140.68*0.7,2)</f>
        <v>98.48</v>
      </c>
    </row>
    <row r="63" spans="2:6" s="10" customFormat="1" ht="12.75">
      <c r="B63" s="44">
        <v>39</v>
      </c>
      <c r="C63" s="32"/>
      <c r="D63" s="84" t="s">
        <v>244</v>
      </c>
      <c r="E63" s="85" t="s">
        <v>11</v>
      </c>
      <c r="F63" s="87">
        <v>64.11</v>
      </c>
    </row>
    <row r="64" spans="2:6" s="10" customFormat="1" ht="12.75">
      <c r="B64" s="44">
        <v>40</v>
      </c>
      <c r="C64" s="32"/>
      <c r="D64" s="84" t="s">
        <v>245</v>
      </c>
      <c r="E64" s="85" t="s">
        <v>12</v>
      </c>
      <c r="F64" s="31">
        <v>8.98</v>
      </c>
    </row>
    <row r="65" spans="2:6" ht="12.75">
      <c r="B65" s="44">
        <v>41</v>
      </c>
      <c r="C65" s="32"/>
      <c r="D65" s="88" t="s">
        <v>246</v>
      </c>
      <c r="E65" s="85" t="s">
        <v>11</v>
      </c>
      <c r="F65" s="89">
        <v>108.32</v>
      </c>
    </row>
    <row r="66" spans="2:6" ht="12.75">
      <c r="B66" s="44">
        <v>42</v>
      </c>
      <c r="C66" s="32"/>
      <c r="D66" s="90" t="s">
        <v>64</v>
      </c>
      <c r="E66" s="44" t="s">
        <v>6</v>
      </c>
      <c r="F66" s="91">
        <v>6</v>
      </c>
    </row>
    <row r="67" spans="2:6" ht="12.75">
      <c r="B67" s="44">
        <v>43</v>
      </c>
      <c r="C67" s="32"/>
      <c r="D67" s="81" t="s">
        <v>247</v>
      </c>
      <c r="E67" s="52" t="s">
        <v>11</v>
      </c>
      <c r="F67" s="28">
        <v>10.8</v>
      </c>
    </row>
    <row r="68" spans="2:6" ht="12.75">
      <c r="B68" s="44">
        <v>44</v>
      </c>
      <c r="C68" s="32"/>
      <c r="D68" s="92" t="s">
        <v>248</v>
      </c>
      <c r="E68" s="93"/>
      <c r="F68" s="94"/>
    </row>
    <row r="69" spans="2:6" s="10" customFormat="1" ht="25.5">
      <c r="B69" s="44">
        <v>45</v>
      </c>
      <c r="C69" s="32"/>
      <c r="D69" s="95" t="s">
        <v>249</v>
      </c>
      <c r="E69" s="43" t="s">
        <v>12</v>
      </c>
      <c r="F69" s="63">
        <v>1.65</v>
      </c>
    </row>
    <row r="70" spans="2:6" ht="25.5">
      <c r="B70" s="44">
        <v>46</v>
      </c>
      <c r="C70" s="32"/>
      <c r="D70" s="95" t="s">
        <v>66</v>
      </c>
      <c r="E70" s="43" t="s">
        <v>11</v>
      </c>
      <c r="F70" s="63">
        <v>567.42</v>
      </c>
    </row>
    <row r="71" spans="2:6" s="10" customFormat="1" ht="12.75">
      <c r="B71" s="44">
        <v>47</v>
      </c>
      <c r="C71" s="32"/>
      <c r="D71" s="95" t="s">
        <v>67</v>
      </c>
      <c r="E71" s="43" t="s">
        <v>11</v>
      </c>
      <c r="F71" s="63">
        <f>F73</f>
        <v>620.67</v>
      </c>
    </row>
    <row r="72" spans="2:6" ht="12.75">
      <c r="B72" s="44">
        <v>48</v>
      </c>
      <c r="C72" s="32"/>
      <c r="D72" s="96" t="s">
        <v>68</v>
      </c>
      <c r="E72" s="97" t="s">
        <v>12</v>
      </c>
      <c r="F72" s="36">
        <v>0.72</v>
      </c>
    </row>
    <row r="73" spans="2:6" s="10" customFormat="1" ht="12.75">
      <c r="B73" s="44">
        <v>49</v>
      </c>
      <c r="C73" s="32"/>
      <c r="D73" s="49" t="s">
        <v>69</v>
      </c>
      <c r="E73" s="44" t="s">
        <v>11</v>
      </c>
      <c r="F73" s="94">
        <v>620.67</v>
      </c>
    </row>
    <row r="74" spans="2:6" ht="12.75">
      <c r="B74" s="44">
        <v>50</v>
      </c>
      <c r="C74" s="32"/>
      <c r="D74" s="67" t="s">
        <v>236</v>
      </c>
      <c r="E74" s="44" t="s">
        <v>46</v>
      </c>
      <c r="F74" s="94">
        <f>ROUND(F73*0.1,2)</f>
        <v>62.07</v>
      </c>
    </row>
    <row r="75" spans="2:6" s="10" customFormat="1" ht="25.5">
      <c r="B75" s="44">
        <v>51</v>
      </c>
      <c r="C75" s="32"/>
      <c r="D75" s="98" t="s">
        <v>70</v>
      </c>
      <c r="E75" s="99" t="s">
        <v>11</v>
      </c>
      <c r="F75" s="63">
        <v>620.67</v>
      </c>
    </row>
    <row r="76" spans="2:6" s="10" customFormat="1" ht="12.75">
      <c r="B76" s="44">
        <v>52</v>
      </c>
      <c r="C76" s="32"/>
      <c r="D76" s="100" t="s">
        <v>71</v>
      </c>
      <c r="E76" s="99" t="s">
        <v>11</v>
      </c>
      <c r="F76" s="94">
        <f>ROUND(F75*1.05,2)</f>
        <v>651.7</v>
      </c>
    </row>
    <row r="77" spans="2:6" s="10" customFormat="1" ht="12.75">
      <c r="B77" s="44">
        <v>53</v>
      </c>
      <c r="C77" s="32"/>
      <c r="D77" s="100" t="s">
        <v>237</v>
      </c>
      <c r="E77" s="99" t="s">
        <v>18</v>
      </c>
      <c r="F77" s="94">
        <f>ROUND(F75*7.6,2)</f>
        <v>4717.09</v>
      </c>
    </row>
    <row r="78" spans="2:6" s="10" customFormat="1" ht="12.75">
      <c r="B78" s="44">
        <v>54</v>
      </c>
      <c r="C78" s="32"/>
      <c r="D78" s="100" t="s">
        <v>72</v>
      </c>
      <c r="E78" s="99" t="s">
        <v>24</v>
      </c>
      <c r="F78" s="94">
        <f>ROUND(F75*4,2)</f>
        <v>2482.68</v>
      </c>
    </row>
    <row r="79" spans="2:6" s="10" customFormat="1" ht="12.75">
      <c r="B79" s="44">
        <v>55</v>
      </c>
      <c r="C79" s="32"/>
      <c r="D79" s="49" t="s">
        <v>73</v>
      </c>
      <c r="E79" s="44" t="s">
        <v>11</v>
      </c>
      <c r="F79" s="94">
        <v>620.67</v>
      </c>
    </row>
    <row r="80" spans="2:6" s="10" customFormat="1" ht="12.75">
      <c r="B80" s="44">
        <v>56</v>
      </c>
      <c r="C80" s="32"/>
      <c r="D80" s="67" t="s">
        <v>250</v>
      </c>
      <c r="E80" s="44" t="s">
        <v>46</v>
      </c>
      <c r="F80" s="94">
        <f>ROUND(F79*0.25,2)</f>
        <v>155.17</v>
      </c>
    </row>
    <row r="81" spans="2:6" s="10" customFormat="1" ht="12.75">
      <c r="B81" s="44">
        <v>57</v>
      </c>
      <c r="C81" s="32"/>
      <c r="D81" s="67" t="s">
        <v>74</v>
      </c>
      <c r="E81" s="44" t="s">
        <v>48</v>
      </c>
      <c r="F81" s="94">
        <f>ROUND(F79*1.05,2)</f>
        <v>651.7</v>
      </c>
    </row>
    <row r="82" spans="2:6" s="10" customFormat="1" ht="12.75">
      <c r="B82" s="44">
        <v>58</v>
      </c>
      <c r="C82" s="32"/>
      <c r="D82" s="67" t="s">
        <v>251</v>
      </c>
      <c r="E82" s="44" t="s">
        <v>75</v>
      </c>
      <c r="F82" s="94">
        <f>ROUND(F79*8,2)</f>
        <v>4965.36</v>
      </c>
    </row>
    <row r="83" spans="2:6" s="10" customFormat="1" ht="12.75">
      <c r="B83" s="44">
        <v>59</v>
      </c>
      <c r="C83" s="32"/>
      <c r="D83" s="37" t="s">
        <v>76</v>
      </c>
      <c r="E83" s="44" t="s">
        <v>11</v>
      </c>
      <c r="F83" s="94">
        <f>F75</f>
        <v>620.67</v>
      </c>
    </row>
    <row r="84" spans="2:6" s="10" customFormat="1" ht="12.75">
      <c r="B84" s="44">
        <v>60</v>
      </c>
      <c r="C84" s="32"/>
      <c r="D84" s="38" t="s">
        <v>239</v>
      </c>
      <c r="E84" s="44" t="s">
        <v>18</v>
      </c>
      <c r="F84" s="94">
        <f>ROUND(F83*0.3,2)</f>
        <v>186.2</v>
      </c>
    </row>
    <row r="85" spans="2:6" s="10" customFormat="1" ht="25.5">
      <c r="B85" s="44">
        <v>61</v>
      </c>
      <c r="C85" s="32"/>
      <c r="D85" s="38" t="s">
        <v>252</v>
      </c>
      <c r="E85" s="44" t="s">
        <v>18</v>
      </c>
      <c r="F85" s="94">
        <f>ROUND(F83*3.5,2)</f>
        <v>2172.35</v>
      </c>
    </row>
    <row r="86" spans="2:6" s="10" customFormat="1" ht="12.75">
      <c r="B86" s="44">
        <v>62</v>
      </c>
      <c r="C86" s="32"/>
      <c r="D86" s="38" t="s">
        <v>241</v>
      </c>
      <c r="E86" s="44" t="s">
        <v>18</v>
      </c>
      <c r="F86" s="94">
        <f>F85</f>
        <v>2172.35</v>
      </c>
    </row>
    <row r="87" spans="2:6" s="10" customFormat="1" ht="25.5">
      <c r="B87" s="44">
        <v>63</v>
      </c>
      <c r="C87" s="32"/>
      <c r="D87" s="101" t="s">
        <v>253</v>
      </c>
      <c r="E87" s="99" t="s">
        <v>11</v>
      </c>
      <c r="F87" s="63">
        <f>F73</f>
        <v>620.67</v>
      </c>
    </row>
    <row r="88" spans="2:6" s="10" customFormat="1" ht="15.75">
      <c r="B88" s="102"/>
      <c r="C88" s="103"/>
      <c r="D88" s="169" t="s">
        <v>397</v>
      </c>
      <c r="E88" s="103"/>
      <c r="F88" s="104"/>
    </row>
    <row r="89" spans="2:6" s="10" customFormat="1" ht="12.75">
      <c r="B89" s="44">
        <v>1</v>
      </c>
      <c r="C89" s="32"/>
      <c r="D89" s="56" t="s">
        <v>78</v>
      </c>
      <c r="E89" s="56"/>
      <c r="F89" s="57"/>
    </row>
    <row r="90" spans="2:6" s="10" customFormat="1" ht="12.75">
      <c r="B90" s="44">
        <v>2</v>
      </c>
      <c r="C90" s="32"/>
      <c r="D90" s="79" t="s">
        <v>79</v>
      </c>
      <c r="E90" s="44" t="s">
        <v>11</v>
      </c>
      <c r="F90" s="48">
        <v>2515</v>
      </c>
    </row>
    <row r="91" spans="2:6" s="10" customFormat="1" ht="12.75">
      <c r="B91" s="44">
        <v>3</v>
      </c>
      <c r="C91" s="32"/>
      <c r="D91" s="105" t="s">
        <v>80</v>
      </c>
      <c r="E91" s="44" t="s">
        <v>11</v>
      </c>
      <c r="F91" s="48">
        <f>F90</f>
        <v>2515</v>
      </c>
    </row>
    <row r="92" spans="2:6" s="10" customFormat="1" ht="12.75">
      <c r="B92" s="44">
        <v>4</v>
      </c>
      <c r="C92" s="32"/>
      <c r="D92" s="79" t="s">
        <v>81</v>
      </c>
      <c r="E92" s="44" t="s">
        <v>12</v>
      </c>
      <c r="F92" s="48">
        <v>3.85</v>
      </c>
    </row>
    <row r="93" spans="2:6" s="10" customFormat="1" ht="25.5">
      <c r="B93" s="44">
        <v>5</v>
      </c>
      <c r="C93" s="32"/>
      <c r="D93" s="61" t="s">
        <v>82</v>
      </c>
      <c r="E93" s="44" t="s">
        <v>11</v>
      </c>
      <c r="F93" s="106">
        <v>1850</v>
      </c>
    </row>
    <row r="94" spans="2:6" s="10" customFormat="1" ht="12.75">
      <c r="B94" s="44">
        <v>6</v>
      </c>
      <c r="C94" s="32"/>
      <c r="D94" s="79" t="s">
        <v>83</v>
      </c>
      <c r="E94" s="44" t="s">
        <v>5</v>
      </c>
      <c r="F94" s="48">
        <v>160.28</v>
      </c>
    </row>
    <row r="95" spans="2:6" s="10" customFormat="1" ht="12.75">
      <c r="B95" s="44">
        <v>7</v>
      </c>
      <c r="C95" s="32"/>
      <c r="D95" s="105" t="s">
        <v>254</v>
      </c>
      <c r="E95" s="44" t="s">
        <v>5</v>
      </c>
      <c r="F95" s="48">
        <f>ROUND(F94*1.05,2)</f>
        <v>168.29</v>
      </c>
    </row>
    <row r="96" spans="2:6" s="10" customFormat="1" ht="12.75">
      <c r="B96" s="44">
        <v>8</v>
      </c>
      <c r="C96" s="32"/>
      <c r="D96" s="79" t="s">
        <v>84</v>
      </c>
      <c r="E96" s="44" t="s">
        <v>11</v>
      </c>
      <c r="F96" s="48">
        <v>1850</v>
      </c>
    </row>
    <row r="97" spans="2:6" s="10" customFormat="1" ht="12.75">
      <c r="B97" s="44"/>
      <c r="C97" s="32"/>
      <c r="D97" s="107" t="s">
        <v>236</v>
      </c>
      <c r="E97" s="44" t="s">
        <v>46</v>
      </c>
      <c r="F97" s="48">
        <f>ROUND(F96*0.25,2)</f>
        <v>462.5</v>
      </c>
    </row>
    <row r="98" spans="2:6" s="10" customFormat="1" ht="12.75">
      <c r="B98" s="44">
        <v>9</v>
      </c>
      <c r="C98" s="32"/>
      <c r="D98" s="108" t="s">
        <v>255</v>
      </c>
      <c r="E98" s="44" t="s">
        <v>11</v>
      </c>
      <c r="F98" s="48">
        <f>ROUND(F96*1.05,2)</f>
        <v>1942.5</v>
      </c>
    </row>
    <row r="99" spans="2:6" s="10" customFormat="1" ht="12.75">
      <c r="B99" s="44">
        <v>10</v>
      </c>
      <c r="C99" s="32"/>
      <c r="D99" s="67" t="s">
        <v>237</v>
      </c>
      <c r="E99" s="44" t="s">
        <v>18</v>
      </c>
      <c r="F99" s="48">
        <f>ROUND(F96*6,2)</f>
        <v>11100</v>
      </c>
    </row>
    <row r="100" spans="2:6" s="10" customFormat="1" ht="12.75">
      <c r="B100" s="44">
        <v>11</v>
      </c>
      <c r="C100" s="32"/>
      <c r="D100" s="67" t="s">
        <v>49</v>
      </c>
      <c r="E100" s="44" t="s">
        <v>50</v>
      </c>
      <c r="F100" s="48">
        <f>ROUND(F96*7,2)</f>
        <v>12950</v>
      </c>
    </row>
    <row r="101" spans="2:6" s="10" customFormat="1" ht="12.75">
      <c r="B101" s="44">
        <v>12</v>
      </c>
      <c r="C101" s="32"/>
      <c r="D101" s="49" t="s">
        <v>54</v>
      </c>
      <c r="E101" s="44" t="s">
        <v>11</v>
      </c>
      <c r="F101" s="48">
        <v>1822.64</v>
      </c>
    </row>
    <row r="102" spans="2:6" s="10" customFormat="1" ht="12.75">
      <c r="B102" s="44">
        <v>14</v>
      </c>
      <c r="C102" s="32"/>
      <c r="D102" s="67" t="s">
        <v>23</v>
      </c>
      <c r="E102" s="44" t="s">
        <v>5</v>
      </c>
      <c r="F102" s="48">
        <v>62.52</v>
      </c>
    </row>
    <row r="103" spans="2:6" s="10" customFormat="1" ht="12.75">
      <c r="B103" s="44">
        <v>15</v>
      </c>
      <c r="C103" s="32"/>
      <c r="D103" s="67" t="s">
        <v>74</v>
      </c>
      <c r="E103" s="44" t="s">
        <v>48</v>
      </c>
      <c r="F103" s="48">
        <f>ROUND(F101*1.05,2)</f>
        <v>1913.77</v>
      </c>
    </row>
    <row r="104" spans="2:6" s="10" customFormat="1" ht="12.75">
      <c r="B104" s="44">
        <v>16</v>
      </c>
      <c r="C104" s="32"/>
      <c r="D104" s="67" t="s">
        <v>238</v>
      </c>
      <c r="E104" s="44" t="s">
        <v>75</v>
      </c>
      <c r="F104" s="48">
        <f>ROUND(F101*4,2)</f>
        <v>7290.56</v>
      </c>
    </row>
    <row r="105" spans="2:6" s="10" customFormat="1" ht="12.75">
      <c r="B105" s="44">
        <v>17</v>
      </c>
      <c r="C105" s="32"/>
      <c r="D105" s="49" t="s">
        <v>85</v>
      </c>
      <c r="E105" s="44" t="s">
        <v>11</v>
      </c>
      <c r="F105" s="48">
        <v>27.36</v>
      </c>
    </row>
    <row r="106" spans="2:6" s="10" customFormat="1" ht="12.75">
      <c r="B106" s="44">
        <v>19</v>
      </c>
      <c r="C106" s="32"/>
      <c r="D106" s="67" t="s">
        <v>86</v>
      </c>
      <c r="E106" s="44" t="s">
        <v>48</v>
      </c>
      <c r="F106" s="48">
        <f>ROUND(F105*2*1.1,2)</f>
        <v>60.19</v>
      </c>
    </row>
    <row r="107" spans="2:6" s="10" customFormat="1" ht="12.75">
      <c r="B107" s="44">
        <v>20</v>
      </c>
      <c r="C107" s="32"/>
      <c r="D107" s="67" t="s">
        <v>238</v>
      </c>
      <c r="E107" s="44" t="s">
        <v>75</v>
      </c>
      <c r="F107" s="48">
        <f>ROUND(F105*4*1.5,2)</f>
        <v>164.16</v>
      </c>
    </row>
    <row r="108" spans="2:6" s="10" customFormat="1" ht="12.75">
      <c r="B108" s="44">
        <v>21</v>
      </c>
      <c r="C108" s="32"/>
      <c r="D108" s="70" t="s">
        <v>20</v>
      </c>
      <c r="E108" s="71" t="s">
        <v>5</v>
      </c>
      <c r="F108" s="106">
        <v>925.6</v>
      </c>
    </row>
    <row r="109" spans="2:6" s="10" customFormat="1" ht="25.5">
      <c r="B109" s="44">
        <v>22</v>
      </c>
      <c r="C109" s="32"/>
      <c r="D109" s="25" t="s">
        <v>51</v>
      </c>
      <c r="E109" s="26" t="s">
        <v>5</v>
      </c>
      <c r="F109" s="106">
        <v>925.6</v>
      </c>
    </row>
    <row r="110" spans="2:6" s="10" customFormat="1" ht="12.75">
      <c r="B110" s="44">
        <v>23</v>
      </c>
      <c r="C110" s="32"/>
      <c r="D110" s="27" t="s">
        <v>87</v>
      </c>
      <c r="E110" s="26" t="s">
        <v>11</v>
      </c>
      <c r="F110" s="48">
        <f>ROUND(F109*0.25,2)</f>
        <v>231.4</v>
      </c>
    </row>
    <row r="111" spans="2:6" s="10" customFormat="1" ht="12.75">
      <c r="B111" s="44">
        <v>24</v>
      </c>
      <c r="C111" s="32"/>
      <c r="D111" s="67" t="s">
        <v>237</v>
      </c>
      <c r="E111" s="26" t="s">
        <v>18</v>
      </c>
      <c r="F111" s="48">
        <f>ROUND(F110*6,2)</f>
        <v>1388.4</v>
      </c>
    </row>
    <row r="112" spans="2:6" s="10" customFormat="1" ht="12.75">
      <c r="B112" s="44">
        <v>25</v>
      </c>
      <c r="C112" s="32"/>
      <c r="D112" s="67" t="s">
        <v>53</v>
      </c>
      <c r="E112" s="26" t="s">
        <v>11</v>
      </c>
      <c r="F112" s="48">
        <f>ROUND(F110*1.1,2)</f>
        <v>254.54</v>
      </c>
    </row>
    <row r="113" spans="2:6" s="10" customFormat="1" ht="12.75">
      <c r="B113" s="44">
        <v>26</v>
      </c>
      <c r="C113" s="32"/>
      <c r="D113" s="67" t="s">
        <v>238</v>
      </c>
      <c r="E113" s="26" t="s">
        <v>18</v>
      </c>
      <c r="F113" s="48">
        <f>ROUND(F110*4,2)</f>
        <v>925.6</v>
      </c>
    </row>
    <row r="114" spans="2:6" s="10" customFormat="1" ht="12.75">
      <c r="B114" s="44">
        <v>27</v>
      </c>
      <c r="C114" s="32"/>
      <c r="D114" s="27" t="s">
        <v>21</v>
      </c>
      <c r="E114" s="26" t="s">
        <v>5</v>
      </c>
      <c r="F114" s="48">
        <f>ROUND(F109*1.05,2)</f>
        <v>971.88</v>
      </c>
    </row>
    <row r="115" spans="2:6" s="10" customFormat="1" ht="12.75">
      <c r="B115" s="44">
        <v>28</v>
      </c>
      <c r="C115" s="32"/>
      <c r="D115" s="27" t="s">
        <v>22</v>
      </c>
      <c r="E115" s="26" t="s">
        <v>5</v>
      </c>
      <c r="F115" s="48">
        <v>400.4</v>
      </c>
    </row>
    <row r="116" spans="2:6" s="10" customFormat="1" ht="12.75">
      <c r="B116" s="44">
        <v>29</v>
      </c>
      <c r="C116" s="32"/>
      <c r="D116" s="38" t="s">
        <v>239</v>
      </c>
      <c r="E116" s="39" t="s">
        <v>18</v>
      </c>
      <c r="F116" s="48">
        <f>ROUND(F110*0.3,2)</f>
        <v>69.42</v>
      </c>
    </row>
    <row r="117" spans="2:6" s="10" customFormat="1" ht="12.75">
      <c r="B117" s="44">
        <v>30</v>
      </c>
      <c r="C117" s="32"/>
      <c r="D117" s="38" t="s">
        <v>252</v>
      </c>
      <c r="E117" s="39" t="s">
        <v>18</v>
      </c>
      <c r="F117" s="48">
        <f>ROUND(F110*3.5,2)</f>
        <v>809.9</v>
      </c>
    </row>
    <row r="118" spans="2:6" s="10" customFormat="1" ht="12.75">
      <c r="B118" s="44">
        <v>31</v>
      </c>
      <c r="C118" s="32"/>
      <c r="D118" s="38" t="s">
        <v>241</v>
      </c>
      <c r="E118" s="39" t="s">
        <v>18</v>
      </c>
      <c r="F118" s="48">
        <f>F117</f>
        <v>809.9</v>
      </c>
    </row>
    <row r="119" spans="2:6" s="10" customFormat="1" ht="12.75">
      <c r="B119" s="44">
        <v>32</v>
      </c>
      <c r="C119" s="32"/>
      <c r="D119" s="109" t="s">
        <v>88</v>
      </c>
      <c r="E119" s="44" t="s">
        <v>5</v>
      </c>
      <c r="F119" s="110">
        <v>364</v>
      </c>
    </row>
    <row r="120" spans="2:6" s="10" customFormat="1" ht="12.75">
      <c r="B120" s="44">
        <v>33</v>
      </c>
      <c r="C120" s="32"/>
      <c r="D120" s="111" t="s">
        <v>89</v>
      </c>
      <c r="E120" s="44" t="s">
        <v>5</v>
      </c>
      <c r="F120" s="112">
        <f>ROUND(F119*1.1,2)</f>
        <v>400.4</v>
      </c>
    </row>
    <row r="121" spans="2:6" s="10" customFormat="1" ht="12.75">
      <c r="B121" s="44">
        <v>34</v>
      </c>
      <c r="C121" s="32"/>
      <c r="D121" s="111" t="s">
        <v>201</v>
      </c>
      <c r="E121" s="44" t="s">
        <v>5</v>
      </c>
      <c r="F121" s="112">
        <v>364</v>
      </c>
    </row>
    <row r="122" spans="2:6" s="10" customFormat="1" ht="12.75">
      <c r="B122" s="44">
        <v>35</v>
      </c>
      <c r="C122" s="32"/>
      <c r="D122" s="37" t="s">
        <v>76</v>
      </c>
      <c r="E122" s="39" t="s">
        <v>11</v>
      </c>
      <c r="F122" s="106">
        <f>F96</f>
        <v>1850</v>
      </c>
    </row>
    <row r="123" spans="2:6" s="10" customFormat="1" ht="12.75">
      <c r="B123" s="44">
        <v>36</v>
      </c>
      <c r="C123" s="32"/>
      <c r="D123" s="38" t="s">
        <v>239</v>
      </c>
      <c r="E123" s="39" t="s">
        <v>18</v>
      </c>
      <c r="F123" s="48">
        <f>ROUND(F122*0.3,2)</f>
        <v>555</v>
      </c>
    </row>
    <row r="124" spans="2:6" s="10" customFormat="1" ht="12.75">
      <c r="B124" s="44">
        <v>37</v>
      </c>
      <c r="C124" s="32"/>
      <c r="D124" s="38" t="s">
        <v>252</v>
      </c>
      <c r="E124" s="39" t="s">
        <v>18</v>
      </c>
      <c r="F124" s="48">
        <f>ROUND(F122*3.5,2)</f>
        <v>6475</v>
      </c>
    </row>
    <row r="125" spans="2:6" s="10" customFormat="1" ht="12.75">
      <c r="B125" s="44">
        <v>38</v>
      </c>
      <c r="C125" s="32"/>
      <c r="D125" s="38" t="s">
        <v>241</v>
      </c>
      <c r="E125" s="39" t="s">
        <v>18</v>
      </c>
      <c r="F125" s="48">
        <f>F124</f>
        <v>6475</v>
      </c>
    </row>
    <row r="126" spans="2:6" s="10" customFormat="1" ht="12.75">
      <c r="B126" s="44">
        <v>41</v>
      </c>
      <c r="C126" s="32"/>
      <c r="D126" s="46" t="s">
        <v>90</v>
      </c>
      <c r="E126" s="47" t="s">
        <v>24</v>
      </c>
      <c r="F126" s="48">
        <v>1</v>
      </c>
    </row>
    <row r="127" spans="2:6" s="10" customFormat="1" ht="12.75">
      <c r="B127" s="44">
        <v>42</v>
      </c>
      <c r="C127" s="32"/>
      <c r="D127" s="46" t="s">
        <v>91</v>
      </c>
      <c r="E127" s="47" t="s">
        <v>12</v>
      </c>
      <c r="F127" s="48">
        <v>1.81</v>
      </c>
    </row>
    <row r="128" spans="2:6" s="10" customFormat="1" ht="15.75">
      <c r="B128" s="102"/>
      <c r="C128" s="103"/>
      <c r="D128" s="169" t="s">
        <v>398</v>
      </c>
      <c r="E128" s="113"/>
      <c r="F128" s="104"/>
    </row>
    <row r="129" spans="2:6" s="10" customFormat="1" ht="12.75">
      <c r="B129" s="44">
        <v>1</v>
      </c>
      <c r="C129" s="44"/>
      <c r="D129" s="114" t="s">
        <v>92</v>
      </c>
      <c r="E129" s="49"/>
      <c r="F129" s="120"/>
    </row>
    <row r="130" spans="2:6" s="10" customFormat="1" ht="12.75">
      <c r="B130" s="44">
        <v>2</v>
      </c>
      <c r="C130" s="44"/>
      <c r="D130" s="115" t="s">
        <v>93</v>
      </c>
      <c r="E130" s="116" t="s">
        <v>24</v>
      </c>
      <c r="F130" s="121">
        <v>16</v>
      </c>
    </row>
    <row r="131" spans="2:6" s="10" customFormat="1" ht="12.75">
      <c r="B131" s="44">
        <v>3</v>
      </c>
      <c r="C131" s="44"/>
      <c r="D131" s="115" t="s">
        <v>94</v>
      </c>
      <c r="E131" s="116" t="s">
        <v>24</v>
      </c>
      <c r="F131" s="121">
        <v>23</v>
      </c>
    </row>
    <row r="132" spans="2:6" s="10" customFormat="1" ht="12.75">
      <c r="B132" s="44">
        <v>4</v>
      </c>
      <c r="C132" s="44"/>
      <c r="D132" s="117" t="s">
        <v>256</v>
      </c>
      <c r="E132" s="118" t="s">
        <v>5</v>
      </c>
      <c r="F132" s="121">
        <v>165.5</v>
      </c>
    </row>
    <row r="133" spans="2:6" s="10" customFormat="1" ht="12.75">
      <c r="B133" s="44">
        <v>5</v>
      </c>
      <c r="C133" s="44"/>
      <c r="D133" s="119" t="s">
        <v>250</v>
      </c>
      <c r="E133" s="118" t="s">
        <v>46</v>
      </c>
      <c r="F133" s="121">
        <f>ROUND(F132*0.15*0.25,2)</f>
        <v>6.21</v>
      </c>
    </row>
    <row r="134" spans="2:6" s="10" customFormat="1" ht="12.75">
      <c r="B134" s="44">
        <v>6</v>
      </c>
      <c r="C134" s="44"/>
      <c r="D134" s="119" t="s">
        <v>257</v>
      </c>
      <c r="E134" s="118" t="s">
        <v>12</v>
      </c>
      <c r="F134" s="121">
        <f>ROUND(F132*0.15*0.02,2)</f>
        <v>0.5</v>
      </c>
    </row>
    <row r="135" spans="2:6" s="10" customFormat="1" ht="25.5">
      <c r="B135" s="44">
        <v>7</v>
      </c>
      <c r="C135" s="44"/>
      <c r="D135" s="49" t="s">
        <v>95</v>
      </c>
      <c r="E135" s="44" t="s">
        <v>24</v>
      </c>
      <c r="F135" s="122">
        <v>16</v>
      </c>
    </row>
    <row r="136" spans="2:6" s="10" customFormat="1" ht="12.75">
      <c r="B136" s="44">
        <v>8</v>
      </c>
      <c r="C136" s="44"/>
      <c r="D136" s="67" t="s">
        <v>258</v>
      </c>
      <c r="E136" s="52" t="s">
        <v>24</v>
      </c>
      <c r="F136" s="121">
        <v>16</v>
      </c>
    </row>
    <row r="137" spans="2:6" s="10" customFormat="1" ht="12.75">
      <c r="B137" s="44">
        <v>9</v>
      </c>
      <c r="C137" s="44"/>
      <c r="D137" s="81" t="s">
        <v>96</v>
      </c>
      <c r="E137" s="52" t="s">
        <v>24</v>
      </c>
      <c r="F137" s="121">
        <v>23</v>
      </c>
    </row>
    <row r="138" spans="2:6" s="10" customFormat="1" ht="12.75">
      <c r="B138" s="44"/>
      <c r="C138" s="44"/>
      <c r="D138" s="23" t="s">
        <v>259</v>
      </c>
      <c r="E138" s="1" t="s">
        <v>6</v>
      </c>
      <c r="F138" s="123">
        <v>216</v>
      </c>
    </row>
    <row r="139" spans="2:6" s="10" customFormat="1" ht="38.25">
      <c r="B139" s="44">
        <v>10</v>
      </c>
      <c r="C139" s="44"/>
      <c r="D139" s="81" t="s">
        <v>260</v>
      </c>
      <c r="E139" s="44" t="s">
        <v>24</v>
      </c>
      <c r="F139" s="122">
        <v>50</v>
      </c>
    </row>
    <row r="140" spans="2:6" ht="12.75">
      <c r="B140" s="44">
        <v>11</v>
      </c>
      <c r="C140" s="44"/>
      <c r="D140" s="81" t="s">
        <v>97</v>
      </c>
      <c r="E140" s="44" t="s">
        <v>24</v>
      </c>
      <c r="F140" s="121">
        <v>4</v>
      </c>
    </row>
    <row r="141" spans="2:6" ht="12.75">
      <c r="B141" s="44">
        <v>12</v>
      </c>
      <c r="C141" s="44"/>
      <c r="D141" s="81" t="s">
        <v>98</v>
      </c>
      <c r="E141" s="52" t="s">
        <v>5</v>
      </c>
      <c r="F141" s="121">
        <v>24</v>
      </c>
    </row>
    <row r="142" spans="2:6" ht="12.75">
      <c r="B142" s="44">
        <v>13</v>
      </c>
      <c r="C142" s="44"/>
      <c r="D142" s="67" t="s">
        <v>99</v>
      </c>
      <c r="E142" s="52" t="s">
        <v>5</v>
      </c>
      <c r="F142" s="121">
        <f>ROUND(F141*1.1,2)</f>
        <v>26.4</v>
      </c>
    </row>
    <row r="143" spans="2:6" s="10" customFormat="1" ht="12.75">
      <c r="B143" s="44">
        <v>14</v>
      </c>
      <c r="C143" s="44"/>
      <c r="D143" s="49" t="s">
        <v>100</v>
      </c>
      <c r="E143" s="52" t="s">
        <v>5</v>
      </c>
      <c r="F143" s="121">
        <f>ROUND(F132*1.1,2)</f>
        <v>182.05</v>
      </c>
    </row>
    <row r="144" spans="2:6" s="10" customFormat="1" ht="12.75">
      <c r="B144" s="44">
        <v>15</v>
      </c>
      <c r="C144" s="44"/>
      <c r="D144" s="49" t="s">
        <v>101</v>
      </c>
      <c r="E144" s="52" t="s">
        <v>5</v>
      </c>
      <c r="F144" s="121">
        <f>ROUND(F132*1.1,2)</f>
        <v>182.05</v>
      </c>
    </row>
    <row r="145" spans="2:6" s="10" customFormat="1" ht="12.75">
      <c r="B145" s="44">
        <v>16</v>
      </c>
      <c r="C145" s="44"/>
      <c r="D145" s="92" t="s">
        <v>102</v>
      </c>
      <c r="E145" s="97"/>
      <c r="F145" s="120"/>
    </row>
    <row r="146" spans="2:6" s="10" customFormat="1" ht="12.75">
      <c r="B146" s="44">
        <v>17</v>
      </c>
      <c r="C146" s="44"/>
      <c r="D146" s="49" t="s">
        <v>103</v>
      </c>
      <c r="E146" s="52" t="s">
        <v>6</v>
      </c>
      <c r="F146" s="121">
        <v>14</v>
      </c>
    </row>
    <row r="147" spans="2:6" s="10" customFormat="1" ht="12.75">
      <c r="B147" s="44">
        <v>18</v>
      </c>
      <c r="C147" s="44"/>
      <c r="D147" s="49" t="s">
        <v>104</v>
      </c>
      <c r="E147" s="52" t="s">
        <v>6</v>
      </c>
      <c r="F147" s="121">
        <v>14</v>
      </c>
    </row>
    <row r="148" spans="2:6" s="10" customFormat="1" ht="12.75">
      <c r="B148" s="44">
        <v>19</v>
      </c>
      <c r="C148" s="44"/>
      <c r="D148" s="67" t="s">
        <v>105</v>
      </c>
      <c r="E148" s="52" t="s">
        <v>6</v>
      </c>
      <c r="F148" s="121">
        <v>4</v>
      </c>
    </row>
    <row r="149" spans="2:6" s="10" customFormat="1" ht="12.75">
      <c r="B149" s="44">
        <v>20</v>
      </c>
      <c r="C149" s="44"/>
      <c r="D149" s="67" t="s">
        <v>106</v>
      </c>
      <c r="E149" s="52" t="s">
        <v>6</v>
      </c>
      <c r="F149" s="121">
        <v>4</v>
      </c>
    </row>
    <row r="150" spans="2:6" s="10" customFormat="1" ht="12.75">
      <c r="B150" s="44">
        <v>21</v>
      </c>
      <c r="C150" s="44"/>
      <c r="D150" s="67" t="s">
        <v>107</v>
      </c>
      <c r="E150" s="52" t="s">
        <v>6</v>
      </c>
      <c r="F150" s="121">
        <v>4</v>
      </c>
    </row>
    <row r="151" spans="2:6" s="10" customFormat="1" ht="12.75">
      <c r="B151" s="44">
        <v>22</v>
      </c>
      <c r="C151" s="44"/>
      <c r="D151" s="124" t="s">
        <v>108</v>
      </c>
      <c r="E151" s="121" t="s">
        <v>6</v>
      </c>
      <c r="F151" s="121">
        <v>2</v>
      </c>
    </row>
    <row r="152" spans="2:6" s="10" customFormat="1" ht="15.75">
      <c r="B152" s="102"/>
      <c r="C152" s="103"/>
      <c r="D152" s="169" t="s">
        <v>399</v>
      </c>
      <c r="E152" s="126"/>
      <c r="F152" s="127"/>
    </row>
    <row r="153" spans="2:6" s="10" customFormat="1" ht="12.75">
      <c r="B153" s="44">
        <v>1</v>
      </c>
      <c r="C153" s="44"/>
      <c r="D153" s="128" t="s">
        <v>28</v>
      </c>
      <c r="E153" s="129"/>
      <c r="F153" s="148"/>
    </row>
    <row r="154" spans="2:6" s="10" customFormat="1" ht="12.75">
      <c r="B154" s="44">
        <v>2</v>
      </c>
      <c r="C154" s="44"/>
      <c r="D154" s="42" t="s">
        <v>119</v>
      </c>
      <c r="E154" s="129" t="s">
        <v>11</v>
      </c>
      <c r="F154" s="148">
        <v>890</v>
      </c>
    </row>
    <row r="155" spans="2:6" s="10" customFormat="1" ht="12.75">
      <c r="B155" s="44">
        <v>3</v>
      </c>
      <c r="C155" s="44"/>
      <c r="D155" s="42" t="s">
        <v>120</v>
      </c>
      <c r="E155" s="129" t="s">
        <v>5</v>
      </c>
      <c r="F155" s="148">
        <v>69.6</v>
      </c>
    </row>
    <row r="156" spans="2:6" s="10" customFormat="1" ht="12.75">
      <c r="B156" s="44">
        <v>4</v>
      </c>
      <c r="C156" s="44"/>
      <c r="D156" s="42" t="s">
        <v>121</v>
      </c>
      <c r="E156" s="129" t="s">
        <v>5</v>
      </c>
      <c r="F156" s="148">
        <v>24.8</v>
      </c>
    </row>
    <row r="157" spans="2:6" s="10" customFormat="1" ht="12.75">
      <c r="B157" s="44">
        <v>5</v>
      </c>
      <c r="C157" s="44"/>
      <c r="D157" s="42" t="s">
        <v>261</v>
      </c>
      <c r="E157" s="129" t="s">
        <v>5</v>
      </c>
      <c r="F157" s="148">
        <v>261.84</v>
      </c>
    </row>
    <row r="158" spans="2:6" s="10" customFormat="1" ht="12.75">
      <c r="B158" s="44">
        <v>6</v>
      </c>
      <c r="C158" s="44"/>
      <c r="D158" s="42" t="s">
        <v>122</v>
      </c>
      <c r="E158" s="129" t="s">
        <v>5</v>
      </c>
      <c r="F158" s="148">
        <v>138.64</v>
      </c>
    </row>
    <row r="159" spans="2:6" s="10" customFormat="1" ht="12.75">
      <c r="B159" s="44">
        <v>7</v>
      </c>
      <c r="C159" s="44"/>
      <c r="D159" s="42" t="s">
        <v>123</v>
      </c>
      <c r="E159" s="129" t="s">
        <v>12</v>
      </c>
      <c r="F159" s="148">
        <v>4.05</v>
      </c>
    </row>
    <row r="160" spans="2:6" s="10" customFormat="1" ht="12.75">
      <c r="B160" s="44">
        <v>8</v>
      </c>
      <c r="C160" s="44"/>
      <c r="D160" s="42" t="s">
        <v>124</v>
      </c>
      <c r="E160" s="44" t="s">
        <v>5</v>
      </c>
      <c r="F160" s="51">
        <v>224.2</v>
      </c>
    </row>
    <row r="161" spans="2:6" s="10" customFormat="1" ht="12.75">
      <c r="B161" s="44">
        <v>9</v>
      </c>
      <c r="C161" s="44"/>
      <c r="D161" s="42" t="s">
        <v>125</v>
      </c>
      <c r="E161" s="44" t="s">
        <v>24</v>
      </c>
      <c r="F161" s="51">
        <v>2</v>
      </c>
    </row>
    <row r="162" spans="2:6" s="10" customFormat="1" ht="12.75">
      <c r="B162" s="44">
        <v>10</v>
      </c>
      <c r="C162" s="44"/>
      <c r="D162" s="42" t="s">
        <v>126</v>
      </c>
      <c r="E162" s="44" t="s">
        <v>5</v>
      </c>
      <c r="F162" s="51">
        <v>138.64</v>
      </c>
    </row>
    <row r="163" spans="2:6" s="10" customFormat="1" ht="12.75">
      <c r="B163" s="44">
        <v>11</v>
      </c>
      <c r="C163" s="44"/>
      <c r="D163" s="42" t="s">
        <v>127</v>
      </c>
      <c r="E163" s="44" t="s">
        <v>24</v>
      </c>
      <c r="F163" s="51">
        <v>12</v>
      </c>
    </row>
    <row r="164" spans="2:6" s="10" customFormat="1" ht="12.75">
      <c r="B164" s="44">
        <v>12</v>
      </c>
      <c r="C164" s="44"/>
      <c r="D164" s="42" t="s">
        <v>128</v>
      </c>
      <c r="E164" s="44" t="s">
        <v>24</v>
      </c>
      <c r="F164" s="51">
        <v>8</v>
      </c>
    </row>
    <row r="165" spans="2:6" s="10" customFormat="1" ht="25.5">
      <c r="B165" s="44">
        <v>13</v>
      </c>
      <c r="C165" s="44"/>
      <c r="D165" s="42" t="s">
        <v>129</v>
      </c>
      <c r="E165" s="130" t="s">
        <v>12</v>
      </c>
      <c r="F165" s="149">
        <v>2.14</v>
      </c>
    </row>
    <row r="166" spans="2:6" s="10" customFormat="1" ht="12.75">
      <c r="B166" s="44">
        <v>14</v>
      </c>
      <c r="C166" s="44"/>
      <c r="D166" s="42" t="s">
        <v>29</v>
      </c>
      <c r="E166" s="130" t="s">
        <v>11</v>
      </c>
      <c r="F166" s="149">
        <v>623</v>
      </c>
    </row>
    <row r="167" spans="2:6" s="10" customFormat="1" ht="12.75">
      <c r="B167" s="44">
        <v>15</v>
      </c>
      <c r="C167" s="44"/>
      <c r="D167" s="131" t="s">
        <v>262</v>
      </c>
      <c r="E167" s="130" t="s">
        <v>46</v>
      </c>
      <c r="F167" s="149">
        <f>ROUND(F166*0.17,2)</f>
        <v>105.91</v>
      </c>
    </row>
    <row r="168" spans="2:6" s="10" customFormat="1" ht="12.75">
      <c r="B168" s="44">
        <v>16</v>
      </c>
      <c r="C168" s="44"/>
      <c r="D168" s="42" t="s">
        <v>263</v>
      </c>
      <c r="E168" s="130" t="s">
        <v>11</v>
      </c>
      <c r="F168" s="149">
        <f>F154</f>
        <v>890</v>
      </c>
    </row>
    <row r="169" spans="2:6" s="10" customFormat="1" ht="12.75">
      <c r="B169" s="44">
        <v>17</v>
      </c>
      <c r="C169" s="44"/>
      <c r="D169" s="131" t="s">
        <v>264</v>
      </c>
      <c r="E169" s="130" t="s">
        <v>11</v>
      </c>
      <c r="F169" s="149">
        <f>ROUND(F168*1.05,2)</f>
        <v>934.5</v>
      </c>
    </row>
    <row r="170" spans="2:6" s="10" customFormat="1" ht="12.75">
      <c r="B170" s="44">
        <v>18</v>
      </c>
      <c r="C170" s="44"/>
      <c r="D170" s="132" t="s">
        <v>130</v>
      </c>
      <c r="E170" s="85" t="s">
        <v>11</v>
      </c>
      <c r="F170" s="149">
        <f>F168</f>
        <v>890</v>
      </c>
    </row>
    <row r="171" spans="2:6" s="10" customFormat="1" ht="12.75">
      <c r="B171" s="44">
        <v>19</v>
      </c>
      <c r="C171" s="44"/>
      <c r="D171" s="133" t="s">
        <v>131</v>
      </c>
      <c r="E171" s="85" t="s">
        <v>12</v>
      </c>
      <c r="F171" s="149">
        <v>3.97</v>
      </c>
    </row>
    <row r="172" spans="2:6" s="10" customFormat="1" ht="12.75">
      <c r="B172" s="44">
        <v>20</v>
      </c>
      <c r="C172" s="44"/>
      <c r="D172" s="49" t="s">
        <v>132</v>
      </c>
      <c r="E172" s="44" t="s">
        <v>11</v>
      </c>
      <c r="F172" s="121">
        <v>112.2</v>
      </c>
    </row>
    <row r="173" spans="2:6" s="10" customFormat="1" ht="12.75">
      <c r="B173" s="44">
        <v>21</v>
      </c>
      <c r="C173" s="44"/>
      <c r="D173" s="67" t="s">
        <v>133</v>
      </c>
      <c r="E173" s="44" t="s">
        <v>11</v>
      </c>
      <c r="F173" s="121">
        <f>ROUND(F172*1.1,2)</f>
        <v>123.42</v>
      </c>
    </row>
    <row r="174" spans="2:6" s="10" customFormat="1" ht="12.75">
      <c r="B174" s="44">
        <v>22</v>
      </c>
      <c r="C174" s="44"/>
      <c r="D174" s="67" t="s">
        <v>65</v>
      </c>
      <c r="E174" s="44" t="s">
        <v>18</v>
      </c>
      <c r="F174" s="121">
        <f>ROUND(F172*6,2)</f>
        <v>673.2</v>
      </c>
    </row>
    <row r="175" spans="2:6" s="10" customFormat="1" ht="12.75">
      <c r="B175" s="44">
        <v>23</v>
      </c>
      <c r="C175" s="44"/>
      <c r="D175" s="67" t="s">
        <v>72</v>
      </c>
      <c r="E175" s="44" t="s">
        <v>24</v>
      </c>
      <c r="F175" s="121">
        <f>ROUND(F172*7,2)</f>
        <v>785.4</v>
      </c>
    </row>
    <row r="176" spans="2:6" s="10" customFormat="1" ht="12.75">
      <c r="B176" s="44">
        <v>24</v>
      </c>
      <c r="C176" s="44"/>
      <c r="D176" s="134" t="s">
        <v>134</v>
      </c>
      <c r="E176" s="129" t="s">
        <v>5</v>
      </c>
      <c r="F176" s="148">
        <v>152.5</v>
      </c>
    </row>
    <row r="177" spans="2:6" s="10" customFormat="1" ht="12.75">
      <c r="B177" s="44">
        <v>25</v>
      </c>
      <c r="C177" s="44"/>
      <c r="D177" s="135" t="s">
        <v>135</v>
      </c>
      <c r="E177" s="85" t="s">
        <v>6</v>
      </c>
      <c r="F177" s="150">
        <v>12</v>
      </c>
    </row>
    <row r="178" spans="2:6" s="10" customFormat="1" ht="12.75">
      <c r="B178" s="44">
        <v>26</v>
      </c>
      <c r="C178" s="44"/>
      <c r="D178" s="135" t="s">
        <v>136</v>
      </c>
      <c r="E178" s="85" t="s">
        <v>24</v>
      </c>
      <c r="F178" s="68">
        <v>12</v>
      </c>
    </row>
    <row r="179" spans="2:6" s="10" customFormat="1" ht="38.25">
      <c r="B179" s="44">
        <v>27</v>
      </c>
      <c r="C179" s="44"/>
      <c r="D179" s="135" t="s">
        <v>137</v>
      </c>
      <c r="E179" s="62" t="s">
        <v>11</v>
      </c>
      <c r="F179" s="68">
        <v>64.61</v>
      </c>
    </row>
    <row r="180" spans="2:6" s="10" customFormat="1" ht="25.5">
      <c r="B180" s="44">
        <v>28</v>
      </c>
      <c r="C180" s="44"/>
      <c r="D180" s="136" t="s">
        <v>138</v>
      </c>
      <c r="E180" s="62" t="s">
        <v>11</v>
      </c>
      <c r="F180" s="122">
        <v>890</v>
      </c>
    </row>
    <row r="181" spans="2:6" s="10" customFormat="1" ht="12.75">
      <c r="B181" s="44">
        <v>29</v>
      </c>
      <c r="C181" s="44"/>
      <c r="D181" s="137" t="s">
        <v>139</v>
      </c>
      <c r="E181" s="62" t="s">
        <v>11</v>
      </c>
      <c r="F181" s="122">
        <f>ROUND(F180*1.05,2)</f>
        <v>934.5</v>
      </c>
    </row>
    <row r="182" spans="2:6" s="10" customFormat="1" ht="12.75">
      <c r="B182" s="44">
        <v>30</v>
      </c>
      <c r="C182" s="44"/>
      <c r="D182" s="151" t="s">
        <v>140</v>
      </c>
      <c r="E182" s="122" t="s">
        <v>24</v>
      </c>
      <c r="F182" s="122">
        <v>8</v>
      </c>
    </row>
    <row r="183" spans="2:6" s="10" customFormat="1" ht="25.5">
      <c r="B183" s="44">
        <v>31</v>
      </c>
      <c r="C183" s="44"/>
      <c r="D183" s="138" t="s">
        <v>141</v>
      </c>
      <c r="E183" s="62" t="s">
        <v>24</v>
      </c>
      <c r="F183" s="68">
        <v>12</v>
      </c>
    </row>
    <row r="184" spans="2:6" s="10" customFormat="1" ht="12.75">
      <c r="B184" s="44">
        <v>32</v>
      </c>
      <c r="C184" s="44"/>
      <c r="D184" s="138" t="s">
        <v>142</v>
      </c>
      <c r="E184" s="62" t="s">
        <v>24</v>
      </c>
      <c r="F184" s="68">
        <v>1</v>
      </c>
    </row>
    <row r="185" spans="2:6" s="10" customFormat="1" ht="12.75">
      <c r="B185" s="44">
        <v>33</v>
      </c>
      <c r="C185" s="44"/>
      <c r="D185" s="139" t="s">
        <v>143</v>
      </c>
      <c r="E185" s="140" t="s">
        <v>5</v>
      </c>
      <c r="F185" s="152">
        <v>138.64</v>
      </c>
    </row>
    <row r="186" spans="2:6" s="10" customFormat="1" ht="12.75">
      <c r="B186" s="44">
        <v>34</v>
      </c>
      <c r="C186" s="44"/>
      <c r="D186" s="141" t="s">
        <v>144</v>
      </c>
      <c r="E186" s="44" t="s">
        <v>5</v>
      </c>
      <c r="F186" s="51">
        <f>ROUND(F185*1.1,2)</f>
        <v>152.5</v>
      </c>
    </row>
    <row r="187" spans="2:6" s="10" customFormat="1" ht="25.5">
      <c r="B187" s="44">
        <v>35</v>
      </c>
      <c r="C187" s="44"/>
      <c r="D187" s="139" t="s">
        <v>145</v>
      </c>
      <c r="E187" s="140" t="s">
        <v>5</v>
      </c>
      <c r="F187" s="152">
        <v>123.2</v>
      </c>
    </row>
    <row r="188" spans="2:6" s="10" customFormat="1" ht="12.75">
      <c r="B188" s="44">
        <v>36</v>
      </c>
      <c r="C188" s="44"/>
      <c r="D188" s="141" t="s">
        <v>146</v>
      </c>
      <c r="E188" s="44" t="s">
        <v>5</v>
      </c>
      <c r="F188" s="51">
        <f>ROUND(F187*1.1,2)</f>
        <v>135.52</v>
      </c>
    </row>
    <row r="189" spans="2:6" s="10" customFormat="1" ht="12.75">
      <c r="B189" s="44">
        <v>37</v>
      </c>
      <c r="C189" s="44"/>
      <c r="D189" s="81" t="s">
        <v>147</v>
      </c>
      <c r="E189" s="52" t="s">
        <v>5</v>
      </c>
      <c r="F189" s="41">
        <v>24.8</v>
      </c>
    </row>
    <row r="190" spans="2:6" s="10" customFormat="1" ht="12.75">
      <c r="B190" s="44">
        <v>38</v>
      </c>
      <c r="C190" s="44"/>
      <c r="D190" s="67" t="s">
        <v>148</v>
      </c>
      <c r="E190" s="52" t="s">
        <v>5</v>
      </c>
      <c r="F190" s="41">
        <f>ROUND(F189*1.1,2)</f>
        <v>27.28</v>
      </c>
    </row>
    <row r="191" spans="2:6" s="10" customFormat="1" ht="12.75">
      <c r="B191" s="44">
        <v>39</v>
      </c>
      <c r="C191" s="44"/>
      <c r="D191" s="81" t="s">
        <v>265</v>
      </c>
      <c r="E191" s="52" t="s">
        <v>5</v>
      </c>
      <c r="F191" s="41">
        <v>138.64</v>
      </c>
    </row>
    <row r="192" spans="2:6" s="10" customFormat="1" ht="12.75">
      <c r="B192" s="44">
        <v>40</v>
      </c>
      <c r="C192" s="44"/>
      <c r="D192" s="142" t="s">
        <v>149</v>
      </c>
      <c r="E192" s="143" t="s">
        <v>5</v>
      </c>
      <c r="F192" s="41">
        <v>69.6</v>
      </c>
    </row>
    <row r="193" spans="2:6" s="10" customFormat="1" ht="12.75">
      <c r="B193" s="44">
        <v>41</v>
      </c>
      <c r="C193" s="44"/>
      <c r="D193" s="144" t="s">
        <v>150</v>
      </c>
      <c r="E193" s="143" t="s">
        <v>5</v>
      </c>
      <c r="F193" s="41">
        <f>ROUND(F192*1.1,2)</f>
        <v>76.56</v>
      </c>
    </row>
    <row r="194" spans="2:6" s="10" customFormat="1" ht="12.75">
      <c r="B194" s="44">
        <v>42</v>
      </c>
      <c r="C194" s="44"/>
      <c r="D194" s="144" t="s">
        <v>266</v>
      </c>
      <c r="E194" s="143" t="s">
        <v>5</v>
      </c>
      <c r="F194" s="41">
        <f>ROUND(F192*1.1,2)</f>
        <v>76.56</v>
      </c>
    </row>
    <row r="195" spans="2:6" s="10" customFormat="1" ht="12.75">
      <c r="B195" s="44">
        <v>43</v>
      </c>
      <c r="C195" s="44"/>
      <c r="D195" s="134" t="s">
        <v>151</v>
      </c>
      <c r="E195" s="129" t="s">
        <v>5</v>
      </c>
      <c r="F195" s="148">
        <v>38.47</v>
      </c>
    </row>
    <row r="196" spans="2:6" s="10" customFormat="1" ht="12.75">
      <c r="B196" s="44">
        <v>44</v>
      </c>
      <c r="C196" s="44"/>
      <c r="D196" s="49" t="s">
        <v>267</v>
      </c>
      <c r="E196" s="52" t="s">
        <v>24</v>
      </c>
      <c r="F196" s="41">
        <v>2</v>
      </c>
    </row>
    <row r="197" spans="2:6" s="10" customFormat="1" ht="12.75">
      <c r="B197" s="44">
        <v>45</v>
      </c>
      <c r="C197" s="44"/>
      <c r="D197" s="67" t="s">
        <v>268</v>
      </c>
      <c r="E197" s="52" t="s">
        <v>24</v>
      </c>
      <c r="F197" s="41">
        <v>2</v>
      </c>
    </row>
    <row r="198" spans="2:6" s="10" customFormat="1" ht="12.75">
      <c r="B198" s="44">
        <v>46</v>
      </c>
      <c r="C198" s="44"/>
      <c r="D198" s="67" t="s">
        <v>26</v>
      </c>
      <c r="E198" s="52" t="s">
        <v>178</v>
      </c>
      <c r="F198" s="41">
        <v>2</v>
      </c>
    </row>
    <row r="199" spans="1:6" s="40" customFormat="1" ht="25.5">
      <c r="A199" s="10"/>
      <c r="B199" s="44">
        <v>47</v>
      </c>
      <c r="C199" s="44"/>
      <c r="D199" s="151" t="s">
        <v>152</v>
      </c>
      <c r="E199" s="122" t="s">
        <v>24</v>
      </c>
      <c r="F199" s="122">
        <v>4</v>
      </c>
    </row>
    <row r="200" spans="1:6" s="40" customFormat="1" ht="12.75">
      <c r="A200" s="10"/>
      <c r="B200" s="44">
        <v>48</v>
      </c>
      <c r="C200" s="44"/>
      <c r="D200" s="151" t="s">
        <v>25</v>
      </c>
      <c r="E200" s="122" t="s">
        <v>11</v>
      </c>
      <c r="F200" s="122">
        <v>6.88</v>
      </c>
    </row>
    <row r="201" spans="1:6" s="40" customFormat="1" ht="12.75">
      <c r="A201" s="10"/>
      <c r="B201" s="44">
        <v>49</v>
      </c>
      <c r="C201" s="44"/>
      <c r="D201" s="67" t="s">
        <v>74</v>
      </c>
      <c r="E201" s="44" t="s">
        <v>48</v>
      </c>
      <c r="F201" s="122">
        <f>ROUND(F200*1.2,2)</f>
        <v>8.26</v>
      </c>
    </row>
    <row r="202" spans="1:6" s="40" customFormat="1" ht="12.75">
      <c r="A202" s="10"/>
      <c r="B202" s="44">
        <v>50</v>
      </c>
      <c r="C202" s="44"/>
      <c r="D202" s="67" t="s">
        <v>238</v>
      </c>
      <c r="E202" s="44" t="s">
        <v>75</v>
      </c>
      <c r="F202" s="122">
        <f>ROUND(F200*4,2)</f>
        <v>27.52</v>
      </c>
    </row>
    <row r="203" spans="1:6" s="40" customFormat="1" ht="12.75">
      <c r="A203" s="10"/>
      <c r="B203" s="44">
        <v>51</v>
      </c>
      <c r="C203" s="44"/>
      <c r="D203" s="153" t="s">
        <v>239</v>
      </c>
      <c r="E203" s="154" t="s">
        <v>18</v>
      </c>
      <c r="F203" s="122">
        <f>ROUND(F200*0.3,2)</f>
        <v>2.06</v>
      </c>
    </row>
    <row r="204" spans="1:6" s="40" customFormat="1" ht="12.75">
      <c r="A204" s="10"/>
      <c r="B204" s="44">
        <v>52</v>
      </c>
      <c r="C204" s="44"/>
      <c r="D204" s="153" t="s">
        <v>252</v>
      </c>
      <c r="E204" s="154" t="s">
        <v>18</v>
      </c>
      <c r="F204" s="122">
        <f>ROUND(F200*3.5,2)</f>
        <v>24.08</v>
      </c>
    </row>
    <row r="205" spans="1:6" s="40" customFormat="1" ht="12.75">
      <c r="A205" s="10"/>
      <c r="B205" s="44">
        <v>53</v>
      </c>
      <c r="C205" s="44"/>
      <c r="D205" s="153" t="s">
        <v>241</v>
      </c>
      <c r="E205" s="154" t="s">
        <v>18</v>
      </c>
      <c r="F205" s="122">
        <f>F204</f>
        <v>24.08</v>
      </c>
    </row>
    <row r="206" spans="1:6" s="40" customFormat="1" ht="12.75">
      <c r="A206" s="10"/>
      <c r="B206" s="44">
        <v>54</v>
      </c>
      <c r="C206" s="44"/>
      <c r="D206" s="151" t="s">
        <v>153</v>
      </c>
      <c r="E206" s="121" t="s">
        <v>11</v>
      </c>
      <c r="F206" s="122">
        <v>6.88</v>
      </c>
    </row>
    <row r="207" spans="1:6" s="40" customFormat="1" ht="12.75">
      <c r="A207" s="10"/>
      <c r="B207" s="44">
        <v>55</v>
      </c>
      <c r="C207" s="44"/>
      <c r="D207" s="145" t="s">
        <v>269</v>
      </c>
      <c r="E207" s="121" t="s">
        <v>11</v>
      </c>
      <c r="F207" s="122">
        <f>ROUND(F206*1.1,2)</f>
        <v>7.57</v>
      </c>
    </row>
    <row r="208" spans="1:6" s="40" customFormat="1" ht="12.75">
      <c r="A208" s="10"/>
      <c r="B208" s="44">
        <v>56</v>
      </c>
      <c r="C208" s="44"/>
      <c r="D208" s="145" t="s">
        <v>270</v>
      </c>
      <c r="E208" s="121" t="s">
        <v>11</v>
      </c>
      <c r="F208" s="122">
        <f>ROUND(F206*1.1,2)</f>
        <v>7.57</v>
      </c>
    </row>
    <row r="209" spans="1:6" s="40" customFormat="1" ht="12.75">
      <c r="A209" s="10"/>
      <c r="B209" s="44">
        <v>57</v>
      </c>
      <c r="C209" s="44"/>
      <c r="D209" s="151" t="s">
        <v>154</v>
      </c>
      <c r="E209" s="122" t="s">
        <v>5</v>
      </c>
      <c r="F209" s="122">
        <f>3.8*4</f>
        <v>15.2</v>
      </c>
    </row>
    <row r="210" spans="2:6" s="10" customFormat="1" ht="12.75">
      <c r="B210" s="44">
        <v>58</v>
      </c>
      <c r="C210" s="44"/>
      <c r="D210" s="67" t="s">
        <v>155</v>
      </c>
      <c r="E210" s="44" t="s">
        <v>5</v>
      </c>
      <c r="F210" s="122">
        <f>ROUND(F209*1.2,2)</f>
        <v>18.24</v>
      </c>
    </row>
    <row r="211" spans="2:6" s="10" customFormat="1" ht="12.75">
      <c r="B211" s="44">
        <v>59</v>
      </c>
      <c r="C211" s="44"/>
      <c r="D211" s="81" t="s">
        <v>156</v>
      </c>
      <c r="E211" s="44" t="s">
        <v>5</v>
      </c>
      <c r="F211" s="122">
        <v>9.6</v>
      </c>
    </row>
    <row r="212" spans="2:6" s="10" customFormat="1" ht="12.75">
      <c r="B212" s="44">
        <v>60</v>
      </c>
      <c r="C212" s="44"/>
      <c r="D212" s="81" t="s">
        <v>157</v>
      </c>
      <c r="E212" s="44" t="s">
        <v>5</v>
      </c>
      <c r="F212" s="122">
        <v>20</v>
      </c>
    </row>
    <row r="213" spans="2:6" s="10" customFormat="1" ht="12.75">
      <c r="B213" s="44">
        <v>61</v>
      </c>
      <c r="C213" s="44"/>
      <c r="D213" s="128" t="s">
        <v>271</v>
      </c>
      <c r="E213" s="129"/>
      <c r="F213" s="148"/>
    </row>
    <row r="214" spans="2:6" s="10" customFormat="1" ht="12.75">
      <c r="B214" s="44">
        <v>62</v>
      </c>
      <c r="C214" s="44"/>
      <c r="D214" s="146" t="s">
        <v>109</v>
      </c>
      <c r="E214" s="129" t="s">
        <v>11</v>
      </c>
      <c r="F214" s="148">
        <v>667</v>
      </c>
    </row>
    <row r="215" spans="2:6" s="10" customFormat="1" ht="12.75">
      <c r="B215" s="44">
        <v>63</v>
      </c>
      <c r="C215" s="44"/>
      <c r="D215" s="42" t="s">
        <v>110</v>
      </c>
      <c r="E215" s="129" t="s">
        <v>11</v>
      </c>
      <c r="F215" s="148">
        <v>667</v>
      </c>
    </row>
    <row r="216" spans="2:6" s="10" customFormat="1" ht="12.75">
      <c r="B216" s="44">
        <v>64</v>
      </c>
      <c r="C216" s="44"/>
      <c r="D216" s="42" t="s">
        <v>111</v>
      </c>
      <c r="E216" s="129" t="s">
        <v>11</v>
      </c>
      <c r="F216" s="148">
        <v>667</v>
      </c>
    </row>
    <row r="217" spans="2:6" s="10" customFormat="1" ht="12.75">
      <c r="B217" s="44">
        <v>65</v>
      </c>
      <c r="C217" s="44"/>
      <c r="D217" s="70" t="s">
        <v>112</v>
      </c>
      <c r="E217" s="44" t="s">
        <v>11</v>
      </c>
      <c r="F217" s="51">
        <v>667</v>
      </c>
    </row>
    <row r="218" spans="2:6" s="10" customFormat="1" ht="12.75">
      <c r="B218" s="44">
        <v>66</v>
      </c>
      <c r="C218" s="44"/>
      <c r="D218" s="131" t="s">
        <v>113</v>
      </c>
      <c r="E218" s="44" t="s">
        <v>12</v>
      </c>
      <c r="F218" s="51">
        <f>ROUND(F217*0.25*1.1,2)</f>
        <v>183.43</v>
      </c>
    </row>
    <row r="219" spans="2:6" s="10" customFormat="1" ht="12.75">
      <c r="B219" s="44">
        <v>67</v>
      </c>
      <c r="C219" s="44"/>
      <c r="D219" s="42" t="s">
        <v>114</v>
      </c>
      <c r="E219" s="44" t="s">
        <v>11</v>
      </c>
      <c r="F219" s="51">
        <v>667</v>
      </c>
    </row>
    <row r="220" spans="2:6" s="10" customFormat="1" ht="12.75">
      <c r="B220" s="44">
        <v>68</v>
      </c>
      <c r="C220" s="44"/>
      <c r="D220" s="42" t="s">
        <v>115</v>
      </c>
      <c r="E220" s="44" t="s">
        <v>5</v>
      </c>
      <c r="F220" s="51">
        <v>138</v>
      </c>
    </row>
    <row r="221" spans="2:6" s="10" customFormat="1" ht="12.75">
      <c r="B221" s="44">
        <v>69</v>
      </c>
      <c r="C221" s="44"/>
      <c r="D221" s="131" t="s">
        <v>116</v>
      </c>
      <c r="E221" s="44" t="s">
        <v>12</v>
      </c>
      <c r="F221" s="51">
        <f>ROUND(F220*0.025*0.05,2)</f>
        <v>0.17</v>
      </c>
    </row>
    <row r="222" spans="2:6" s="10" customFormat="1" ht="25.5">
      <c r="B222" s="44">
        <v>70</v>
      </c>
      <c r="C222" s="44"/>
      <c r="D222" s="42" t="s">
        <v>27</v>
      </c>
      <c r="E222" s="130" t="s">
        <v>117</v>
      </c>
      <c r="F222" s="149">
        <v>190.88</v>
      </c>
    </row>
    <row r="223" spans="2:6" s="10" customFormat="1" ht="12.75">
      <c r="B223" s="44">
        <v>71</v>
      </c>
      <c r="C223" s="44"/>
      <c r="D223" s="131" t="s">
        <v>272</v>
      </c>
      <c r="E223" s="130" t="s">
        <v>12</v>
      </c>
      <c r="F223" s="149">
        <v>0.59</v>
      </c>
    </row>
    <row r="224" spans="2:6" s="10" customFormat="1" ht="12.75">
      <c r="B224" s="44">
        <v>72</v>
      </c>
      <c r="C224" s="44"/>
      <c r="D224" s="131" t="s">
        <v>273</v>
      </c>
      <c r="E224" s="130" t="s">
        <v>12</v>
      </c>
      <c r="F224" s="149">
        <v>3.82</v>
      </c>
    </row>
    <row r="225" spans="2:6" s="10" customFormat="1" ht="12.75">
      <c r="B225" s="44">
        <v>73</v>
      </c>
      <c r="C225" s="44"/>
      <c r="D225" s="131" t="s">
        <v>274</v>
      </c>
      <c r="E225" s="130" t="s">
        <v>12</v>
      </c>
      <c r="F225" s="149">
        <v>0.33</v>
      </c>
    </row>
    <row r="226" spans="2:6" s="10" customFormat="1" ht="12.75">
      <c r="B226" s="44">
        <v>74</v>
      </c>
      <c r="C226" s="44"/>
      <c r="D226" s="131" t="s">
        <v>275</v>
      </c>
      <c r="E226" s="130" t="s">
        <v>178</v>
      </c>
      <c r="F226" s="149">
        <v>1</v>
      </c>
    </row>
    <row r="227" spans="2:6" s="10" customFormat="1" ht="25.5">
      <c r="B227" s="44">
        <v>75</v>
      </c>
      <c r="C227" s="44"/>
      <c r="D227" s="42" t="s">
        <v>118</v>
      </c>
      <c r="E227" s="130" t="s">
        <v>14</v>
      </c>
      <c r="F227" s="149">
        <v>4</v>
      </c>
    </row>
    <row r="228" spans="2:6" s="10" customFormat="1" ht="38.25">
      <c r="B228" s="44">
        <v>76</v>
      </c>
      <c r="C228" s="44"/>
      <c r="D228" s="147" t="s">
        <v>276</v>
      </c>
      <c r="E228" s="44" t="s">
        <v>11</v>
      </c>
      <c r="F228" s="122">
        <f>20.12+67.87</f>
        <v>87.99000000000001</v>
      </c>
    </row>
    <row r="229" spans="2:6" s="10" customFormat="1" ht="12.75">
      <c r="B229" s="44">
        <v>77</v>
      </c>
      <c r="C229" s="44"/>
      <c r="D229" s="67" t="s">
        <v>277</v>
      </c>
      <c r="E229" s="44" t="s">
        <v>11</v>
      </c>
      <c r="F229" s="121">
        <f>ROUND(F228*1.1,2)</f>
        <v>96.79</v>
      </c>
    </row>
    <row r="230" spans="2:6" s="10" customFormat="1" ht="12.75">
      <c r="B230" s="44">
        <v>78</v>
      </c>
      <c r="C230" s="44"/>
      <c r="D230" s="67" t="s">
        <v>65</v>
      </c>
      <c r="E230" s="44" t="s">
        <v>18</v>
      </c>
      <c r="F230" s="121">
        <f>ROUND(F228*6,2)</f>
        <v>527.94</v>
      </c>
    </row>
    <row r="231" spans="2:6" s="10" customFormat="1" ht="12.75">
      <c r="B231" s="44">
        <v>79</v>
      </c>
      <c r="C231" s="44"/>
      <c r="D231" s="67" t="s">
        <v>278</v>
      </c>
      <c r="E231" s="44" t="s">
        <v>14</v>
      </c>
      <c r="F231" s="121">
        <f>ROUND(F229*7,2)</f>
        <v>677.53</v>
      </c>
    </row>
    <row r="232" spans="2:6" s="10" customFormat="1" ht="12.75">
      <c r="B232" s="44">
        <v>80</v>
      </c>
      <c r="C232" s="44"/>
      <c r="D232" s="49" t="s">
        <v>54</v>
      </c>
      <c r="E232" s="44" t="s">
        <v>11</v>
      </c>
      <c r="F232" s="121">
        <f>F228</f>
        <v>87.99000000000001</v>
      </c>
    </row>
    <row r="233" spans="2:6" s="10" customFormat="1" ht="12.75">
      <c r="B233" s="44">
        <v>81</v>
      </c>
      <c r="C233" s="44"/>
      <c r="D233" s="67" t="s">
        <v>250</v>
      </c>
      <c r="E233" s="44" t="s">
        <v>46</v>
      </c>
      <c r="F233" s="121">
        <f>ROUND(F232*0.25,2)</f>
        <v>22</v>
      </c>
    </row>
    <row r="234" spans="2:6" s="10" customFormat="1" ht="12.75">
      <c r="B234" s="44">
        <v>82</v>
      </c>
      <c r="C234" s="44"/>
      <c r="D234" s="67" t="s">
        <v>74</v>
      </c>
      <c r="E234" s="44" t="s">
        <v>48</v>
      </c>
      <c r="F234" s="121">
        <f>ROUND(F232*1.1,2)</f>
        <v>96.79</v>
      </c>
    </row>
    <row r="235" spans="2:6" s="10" customFormat="1" ht="12.75">
      <c r="B235" s="44">
        <v>83</v>
      </c>
      <c r="C235" s="44"/>
      <c r="D235" s="67" t="s">
        <v>77</v>
      </c>
      <c r="E235" s="44" t="s">
        <v>75</v>
      </c>
      <c r="F235" s="121">
        <f>ROUND(F232*4,2)</f>
        <v>351.96</v>
      </c>
    </row>
    <row r="236" spans="2:6" s="10" customFormat="1" ht="15.75">
      <c r="B236" s="102"/>
      <c r="C236" s="103"/>
      <c r="D236" s="169" t="s">
        <v>394</v>
      </c>
      <c r="E236" s="155"/>
      <c r="F236" s="156"/>
    </row>
    <row r="237" spans="2:6" s="10" customFormat="1" ht="12.75">
      <c r="B237" s="44">
        <v>1</v>
      </c>
      <c r="C237" s="44"/>
      <c r="D237" s="161" t="s">
        <v>279</v>
      </c>
      <c r="E237" s="161"/>
      <c r="F237" s="161"/>
    </row>
    <row r="238" spans="2:6" s="10" customFormat="1" ht="38.25">
      <c r="B238" s="44">
        <v>2</v>
      </c>
      <c r="C238" s="44"/>
      <c r="D238" s="157" t="s">
        <v>280</v>
      </c>
      <c r="E238" s="45" t="s">
        <v>281</v>
      </c>
      <c r="F238" s="158">
        <v>47</v>
      </c>
    </row>
    <row r="239" spans="2:6" s="10" customFormat="1" ht="25.5">
      <c r="B239" s="44">
        <v>3</v>
      </c>
      <c r="C239" s="44"/>
      <c r="D239" s="157" t="s">
        <v>282</v>
      </c>
      <c r="E239" s="45" t="s">
        <v>281</v>
      </c>
      <c r="F239" s="158">
        <v>65</v>
      </c>
    </row>
    <row r="240" spans="2:6" s="10" customFormat="1" ht="25.5">
      <c r="B240" s="44">
        <v>4</v>
      </c>
      <c r="C240" s="44"/>
      <c r="D240" s="157" t="s">
        <v>283</v>
      </c>
      <c r="E240" s="45" t="s">
        <v>281</v>
      </c>
      <c r="F240" s="158">
        <v>36</v>
      </c>
    </row>
    <row r="241" spans="2:6" s="10" customFormat="1" ht="38.25">
      <c r="B241" s="44">
        <v>5</v>
      </c>
      <c r="C241" s="44"/>
      <c r="D241" s="157" t="s">
        <v>284</v>
      </c>
      <c r="E241" s="45" t="s">
        <v>281</v>
      </c>
      <c r="F241" s="158">
        <v>158</v>
      </c>
    </row>
    <row r="242" spans="2:6" s="10" customFormat="1" ht="38.25">
      <c r="B242" s="44">
        <v>6</v>
      </c>
      <c r="C242" s="44"/>
      <c r="D242" s="157" t="s">
        <v>285</v>
      </c>
      <c r="E242" s="45" t="s">
        <v>281</v>
      </c>
      <c r="F242" s="158">
        <v>36</v>
      </c>
    </row>
    <row r="243" spans="2:6" s="10" customFormat="1" ht="12.75">
      <c r="B243" s="44">
        <v>7</v>
      </c>
      <c r="C243" s="44"/>
      <c r="D243" s="159" t="s">
        <v>286</v>
      </c>
      <c r="E243" s="45" t="s">
        <v>281</v>
      </c>
      <c r="F243" s="158">
        <v>47</v>
      </c>
    </row>
    <row r="244" spans="2:6" s="10" customFormat="1" ht="12.75">
      <c r="B244" s="44">
        <v>8</v>
      </c>
      <c r="C244" s="44"/>
      <c r="D244" s="159" t="s">
        <v>287</v>
      </c>
      <c r="E244" s="45" t="s">
        <v>281</v>
      </c>
      <c r="F244" s="158">
        <v>65</v>
      </c>
    </row>
    <row r="245" spans="2:6" s="10" customFormat="1" ht="12.75">
      <c r="B245" s="44">
        <v>9</v>
      </c>
      <c r="C245" s="44"/>
      <c r="D245" s="159" t="s">
        <v>288</v>
      </c>
      <c r="E245" s="45" t="s">
        <v>281</v>
      </c>
      <c r="F245" s="158">
        <v>36</v>
      </c>
    </row>
    <row r="246" spans="2:6" s="10" customFormat="1" ht="12.75">
      <c r="B246" s="44">
        <v>10</v>
      </c>
      <c r="C246" s="44"/>
      <c r="D246" s="159" t="s">
        <v>289</v>
      </c>
      <c r="E246" s="45" t="s">
        <v>281</v>
      </c>
      <c r="F246" s="158">
        <v>158</v>
      </c>
    </row>
    <row r="247" spans="2:6" s="10" customFormat="1" ht="12.75">
      <c r="B247" s="44">
        <v>11</v>
      </c>
      <c r="C247" s="44"/>
      <c r="D247" s="157" t="s">
        <v>290</v>
      </c>
      <c r="E247" s="45" t="s">
        <v>14</v>
      </c>
      <c r="F247" s="45">
        <v>1</v>
      </c>
    </row>
    <row r="248" spans="2:6" s="10" customFormat="1" ht="12.75">
      <c r="B248" s="44">
        <v>12</v>
      </c>
      <c r="C248" s="44"/>
      <c r="D248" s="157" t="s">
        <v>291</v>
      </c>
      <c r="E248" s="45" t="s">
        <v>14</v>
      </c>
      <c r="F248" s="45">
        <v>12</v>
      </c>
    </row>
    <row r="249" spans="2:6" s="10" customFormat="1" ht="12.75">
      <c r="B249" s="44">
        <v>13</v>
      </c>
      <c r="C249" s="44"/>
      <c r="D249" s="159" t="s">
        <v>292</v>
      </c>
      <c r="E249" s="45" t="s">
        <v>14</v>
      </c>
      <c r="F249" s="45">
        <v>1</v>
      </c>
    </row>
    <row r="250" spans="2:6" s="10" customFormat="1" ht="12.75">
      <c r="B250" s="44">
        <v>14</v>
      </c>
      <c r="C250" s="44"/>
      <c r="D250" s="157" t="s">
        <v>293</v>
      </c>
      <c r="E250" s="45" t="s">
        <v>14</v>
      </c>
      <c r="F250" s="158">
        <v>1</v>
      </c>
    </row>
    <row r="251" spans="2:6" s="10" customFormat="1" ht="12.75">
      <c r="B251" s="44">
        <v>15</v>
      </c>
      <c r="C251" s="44"/>
      <c r="D251" s="159" t="s">
        <v>294</v>
      </c>
      <c r="E251" s="45" t="s">
        <v>14</v>
      </c>
      <c r="F251" s="45">
        <v>6</v>
      </c>
    </row>
    <row r="252" spans="2:6" s="10" customFormat="1" ht="12.75">
      <c r="B252" s="44">
        <v>16</v>
      </c>
      <c r="C252" s="44"/>
      <c r="D252" s="159" t="s">
        <v>295</v>
      </c>
      <c r="E252" s="45" t="s">
        <v>14</v>
      </c>
      <c r="F252" s="45">
        <v>2</v>
      </c>
    </row>
    <row r="253" spans="2:6" s="10" customFormat="1" ht="12.75">
      <c r="B253" s="44">
        <v>17</v>
      </c>
      <c r="C253" s="44"/>
      <c r="D253" s="159" t="s">
        <v>296</v>
      </c>
      <c r="E253" s="45" t="s">
        <v>14</v>
      </c>
      <c r="F253" s="45">
        <v>3</v>
      </c>
    </row>
    <row r="254" spans="2:6" s="10" customFormat="1" ht="12.75">
      <c r="B254" s="44">
        <v>18</v>
      </c>
      <c r="C254" s="44"/>
      <c r="D254" s="159" t="s">
        <v>297</v>
      </c>
      <c r="E254" s="45" t="s">
        <v>14</v>
      </c>
      <c r="F254" s="45">
        <v>3</v>
      </c>
    </row>
    <row r="255" spans="2:6" s="10" customFormat="1" ht="12.75">
      <c r="B255" s="44">
        <v>19</v>
      </c>
      <c r="C255" s="44"/>
      <c r="D255" s="159" t="s">
        <v>298</v>
      </c>
      <c r="E255" s="45" t="s">
        <v>14</v>
      </c>
      <c r="F255" s="45">
        <v>3</v>
      </c>
    </row>
    <row r="256" spans="2:6" s="10" customFormat="1" ht="12.75">
      <c r="B256" s="44">
        <v>20</v>
      </c>
      <c r="C256" s="44"/>
      <c r="D256" s="157" t="s">
        <v>299</v>
      </c>
      <c r="E256" s="45" t="s">
        <v>14</v>
      </c>
      <c r="F256" s="158">
        <v>2</v>
      </c>
    </row>
    <row r="257" spans="2:6" s="10" customFormat="1" ht="12.75">
      <c r="B257" s="44">
        <v>21</v>
      </c>
      <c r="C257" s="44"/>
      <c r="D257" s="159" t="s">
        <v>300</v>
      </c>
      <c r="E257" s="45" t="s">
        <v>14</v>
      </c>
      <c r="F257" s="45">
        <v>2</v>
      </c>
    </row>
    <row r="258" spans="2:6" s="10" customFormat="1" ht="25.5">
      <c r="B258" s="44">
        <v>22</v>
      </c>
      <c r="C258" s="44"/>
      <c r="D258" s="159" t="s">
        <v>301</v>
      </c>
      <c r="E258" s="45" t="s">
        <v>30</v>
      </c>
      <c r="F258" s="45">
        <v>1</v>
      </c>
    </row>
    <row r="259" spans="2:6" s="10" customFormat="1" ht="12.75">
      <c r="B259" s="44">
        <v>23</v>
      </c>
      <c r="C259" s="44"/>
      <c r="D259" s="159" t="s">
        <v>302</v>
      </c>
      <c r="E259" s="45" t="s">
        <v>14</v>
      </c>
      <c r="F259" s="45">
        <v>1</v>
      </c>
    </row>
    <row r="260" spans="2:6" s="10" customFormat="1" ht="12.75">
      <c r="B260" s="44">
        <v>24</v>
      </c>
      <c r="C260" s="44"/>
      <c r="D260" s="157" t="s">
        <v>303</v>
      </c>
      <c r="E260" s="45" t="s">
        <v>14</v>
      </c>
      <c r="F260" s="45">
        <v>1</v>
      </c>
    </row>
    <row r="261" spans="2:6" s="10" customFormat="1" ht="12.75">
      <c r="B261" s="44">
        <v>25</v>
      </c>
      <c r="C261" s="44"/>
      <c r="D261" s="157" t="s">
        <v>304</v>
      </c>
      <c r="E261" s="45" t="s">
        <v>14</v>
      </c>
      <c r="F261" s="45">
        <v>1</v>
      </c>
    </row>
    <row r="262" spans="2:6" s="10" customFormat="1" ht="12.75">
      <c r="B262" s="44">
        <v>26</v>
      </c>
      <c r="C262" s="44"/>
      <c r="D262" s="159" t="s">
        <v>305</v>
      </c>
      <c r="E262" s="45" t="s">
        <v>30</v>
      </c>
      <c r="F262" s="45">
        <v>1</v>
      </c>
    </row>
    <row r="263" spans="2:6" s="10" customFormat="1" ht="12.75">
      <c r="B263" s="44">
        <v>27</v>
      </c>
      <c r="C263" s="44"/>
      <c r="D263" s="159" t="s">
        <v>306</v>
      </c>
      <c r="E263" s="45" t="s">
        <v>14</v>
      </c>
      <c r="F263" s="45">
        <v>140</v>
      </c>
    </row>
    <row r="264" spans="2:6" s="10" customFormat="1" ht="12.75">
      <c r="B264" s="44">
        <v>28</v>
      </c>
      <c r="C264" s="44"/>
      <c r="D264" s="159" t="s">
        <v>307</v>
      </c>
      <c r="E264" s="45" t="s">
        <v>14</v>
      </c>
      <c r="F264" s="45">
        <v>70</v>
      </c>
    </row>
    <row r="265" spans="2:6" s="10" customFormat="1" ht="12.75">
      <c r="B265" s="44">
        <v>29</v>
      </c>
      <c r="C265" s="44"/>
      <c r="D265" s="159" t="s">
        <v>308</v>
      </c>
      <c r="E265" s="45" t="s">
        <v>14</v>
      </c>
      <c r="F265" s="45">
        <v>70</v>
      </c>
    </row>
    <row r="266" spans="2:6" s="10" customFormat="1" ht="12.75">
      <c r="B266" s="44">
        <v>30</v>
      </c>
      <c r="C266" s="44"/>
      <c r="D266" s="159" t="s">
        <v>309</v>
      </c>
      <c r="E266" s="45" t="s">
        <v>14</v>
      </c>
      <c r="F266" s="45">
        <v>70</v>
      </c>
    </row>
    <row r="267" spans="2:6" s="10" customFormat="1" ht="12.75">
      <c r="B267" s="44">
        <v>31</v>
      </c>
      <c r="C267" s="44"/>
      <c r="D267" s="159" t="s">
        <v>310</v>
      </c>
      <c r="E267" s="45" t="s">
        <v>14</v>
      </c>
      <c r="F267" s="45">
        <v>70</v>
      </c>
    </row>
    <row r="268" spans="2:6" s="10" customFormat="1" ht="25.5">
      <c r="B268" s="44">
        <v>32</v>
      </c>
      <c r="C268" s="44"/>
      <c r="D268" s="159" t="s">
        <v>311</v>
      </c>
      <c r="E268" s="45" t="s">
        <v>30</v>
      </c>
      <c r="F268" s="45">
        <v>70</v>
      </c>
    </row>
    <row r="269" spans="2:6" s="10" customFormat="1" ht="12.75">
      <c r="B269" s="44">
        <v>33</v>
      </c>
      <c r="C269" s="44"/>
      <c r="D269" s="159" t="s">
        <v>312</v>
      </c>
      <c r="E269" s="45" t="s">
        <v>30</v>
      </c>
      <c r="F269" s="45">
        <v>70</v>
      </c>
    </row>
    <row r="270" spans="2:6" s="10" customFormat="1" ht="25.5">
      <c r="B270" s="44">
        <v>34</v>
      </c>
      <c r="C270" s="44"/>
      <c r="D270" s="159" t="s">
        <v>39</v>
      </c>
      <c r="E270" s="45" t="s">
        <v>30</v>
      </c>
      <c r="F270" s="45">
        <v>70</v>
      </c>
    </row>
    <row r="271" spans="2:6" s="10" customFormat="1" ht="12.75">
      <c r="B271" s="44">
        <v>35</v>
      </c>
      <c r="C271" s="44"/>
      <c r="D271" s="159" t="s">
        <v>313</v>
      </c>
      <c r="E271" s="45" t="s">
        <v>30</v>
      </c>
      <c r="F271" s="45">
        <v>1</v>
      </c>
    </row>
    <row r="272" spans="2:6" s="10" customFormat="1" ht="25.5">
      <c r="B272" s="44">
        <v>36</v>
      </c>
      <c r="C272" s="44"/>
      <c r="D272" s="159" t="s">
        <v>314</v>
      </c>
      <c r="E272" s="45" t="s">
        <v>30</v>
      </c>
      <c r="F272" s="45">
        <v>1</v>
      </c>
    </row>
    <row r="273" spans="2:6" s="10" customFormat="1" ht="12.75">
      <c r="B273" s="44">
        <v>37</v>
      </c>
      <c r="C273" s="44"/>
      <c r="D273" s="159" t="s">
        <v>315</v>
      </c>
      <c r="E273" s="45" t="s">
        <v>30</v>
      </c>
      <c r="F273" s="45">
        <v>1</v>
      </c>
    </row>
    <row r="274" spans="2:6" s="10" customFormat="1" ht="12.75">
      <c r="B274" s="44">
        <v>38</v>
      </c>
      <c r="C274" s="44"/>
      <c r="D274" s="160" t="s">
        <v>316</v>
      </c>
      <c r="E274" s="74"/>
      <c r="F274" s="161"/>
    </row>
    <row r="275" spans="2:6" s="10" customFormat="1" ht="25.5">
      <c r="B275" s="44">
        <v>39</v>
      </c>
      <c r="C275" s="44"/>
      <c r="D275" s="157" t="s">
        <v>280</v>
      </c>
      <c r="E275" s="45" t="s">
        <v>281</v>
      </c>
      <c r="F275" s="158">
        <v>47</v>
      </c>
    </row>
    <row r="276" spans="2:6" s="10" customFormat="1" ht="25.5">
      <c r="B276" s="44">
        <v>40</v>
      </c>
      <c r="C276" s="44"/>
      <c r="D276" s="157" t="s">
        <v>282</v>
      </c>
      <c r="E276" s="45" t="s">
        <v>281</v>
      </c>
      <c r="F276" s="158">
        <v>65</v>
      </c>
    </row>
    <row r="277" spans="2:6" s="10" customFormat="1" ht="25.5">
      <c r="B277" s="44">
        <v>41</v>
      </c>
      <c r="C277" s="44"/>
      <c r="D277" s="157" t="s">
        <v>283</v>
      </c>
      <c r="E277" s="45" t="s">
        <v>281</v>
      </c>
      <c r="F277" s="158">
        <v>36</v>
      </c>
    </row>
    <row r="278" spans="2:6" s="10" customFormat="1" ht="25.5">
      <c r="B278" s="44">
        <v>42</v>
      </c>
      <c r="C278" s="44"/>
      <c r="D278" s="157" t="s">
        <v>317</v>
      </c>
      <c r="E278" s="45" t="s">
        <v>281</v>
      </c>
      <c r="F278" s="158">
        <v>158</v>
      </c>
    </row>
    <row r="279" spans="2:6" s="10" customFormat="1" ht="38.25">
      <c r="B279" s="44">
        <v>43</v>
      </c>
      <c r="C279" s="44"/>
      <c r="D279" s="157" t="s">
        <v>285</v>
      </c>
      <c r="E279" s="45" t="s">
        <v>281</v>
      </c>
      <c r="F279" s="158">
        <v>36</v>
      </c>
    </row>
    <row r="280" spans="2:6" s="10" customFormat="1" ht="12.75">
      <c r="B280" s="44">
        <v>44</v>
      </c>
      <c r="C280" s="44"/>
      <c r="D280" s="159" t="s">
        <v>286</v>
      </c>
      <c r="E280" s="45" t="s">
        <v>281</v>
      </c>
      <c r="F280" s="158">
        <v>47</v>
      </c>
    </row>
    <row r="281" spans="2:6" s="10" customFormat="1" ht="12.75">
      <c r="B281" s="44">
        <v>45</v>
      </c>
      <c r="C281" s="44"/>
      <c r="D281" s="159" t="s">
        <v>287</v>
      </c>
      <c r="E281" s="45" t="s">
        <v>281</v>
      </c>
      <c r="F281" s="158">
        <v>65</v>
      </c>
    </row>
    <row r="282" spans="2:6" s="10" customFormat="1" ht="12.75">
      <c r="B282" s="44">
        <v>46</v>
      </c>
      <c r="C282" s="44"/>
      <c r="D282" s="159" t="s">
        <v>288</v>
      </c>
      <c r="E282" s="45" t="s">
        <v>281</v>
      </c>
      <c r="F282" s="158">
        <v>36</v>
      </c>
    </row>
    <row r="283" spans="2:6" s="10" customFormat="1" ht="12.75">
      <c r="B283" s="44">
        <v>47</v>
      </c>
      <c r="C283" s="44"/>
      <c r="D283" s="159" t="s">
        <v>318</v>
      </c>
      <c r="E283" s="45" t="s">
        <v>281</v>
      </c>
      <c r="F283" s="158">
        <v>158</v>
      </c>
    </row>
    <row r="284" spans="2:6" s="10" customFormat="1" ht="12.75">
      <c r="B284" s="44">
        <v>48</v>
      </c>
      <c r="C284" s="44"/>
      <c r="D284" s="157" t="s">
        <v>290</v>
      </c>
      <c r="E284" s="45" t="s">
        <v>14</v>
      </c>
      <c r="F284" s="45">
        <v>1</v>
      </c>
    </row>
    <row r="285" spans="2:6" s="10" customFormat="1" ht="12.75">
      <c r="B285" s="44">
        <v>49</v>
      </c>
      <c r="C285" s="44"/>
      <c r="D285" s="157" t="s">
        <v>291</v>
      </c>
      <c r="E285" s="45" t="s">
        <v>14</v>
      </c>
      <c r="F285" s="45">
        <v>12</v>
      </c>
    </row>
    <row r="286" spans="2:6" s="10" customFormat="1" ht="12.75">
      <c r="B286" s="44">
        <v>50</v>
      </c>
      <c r="C286" s="44"/>
      <c r="D286" s="159" t="s">
        <v>292</v>
      </c>
      <c r="E286" s="45" t="s">
        <v>14</v>
      </c>
      <c r="F286" s="45">
        <v>1</v>
      </c>
    </row>
    <row r="287" spans="2:6" s="10" customFormat="1" ht="12.75">
      <c r="B287" s="44">
        <v>51</v>
      </c>
      <c r="C287" s="44"/>
      <c r="D287" s="157" t="s">
        <v>319</v>
      </c>
      <c r="E287" s="45" t="s">
        <v>14</v>
      </c>
      <c r="F287" s="158">
        <v>1</v>
      </c>
    </row>
    <row r="288" spans="2:6" s="10" customFormat="1" ht="12.75">
      <c r="B288" s="44">
        <v>52</v>
      </c>
      <c r="C288" s="44"/>
      <c r="D288" s="159" t="s">
        <v>294</v>
      </c>
      <c r="E288" s="45" t="s">
        <v>14</v>
      </c>
      <c r="F288" s="45">
        <v>6</v>
      </c>
    </row>
    <row r="289" spans="2:6" s="10" customFormat="1" ht="12.75">
      <c r="B289" s="44">
        <v>53</v>
      </c>
      <c r="C289" s="44"/>
      <c r="D289" s="159" t="s">
        <v>295</v>
      </c>
      <c r="E289" s="45" t="s">
        <v>14</v>
      </c>
      <c r="F289" s="45">
        <v>2</v>
      </c>
    </row>
    <row r="290" spans="2:6" s="10" customFormat="1" ht="12.75">
      <c r="B290" s="44">
        <v>54</v>
      </c>
      <c r="C290" s="44"/>
      <c r="D290" s="159" t="s">
        <v>296</v>
      </c>
      <c r="E290" s="45" t="s">
        <v>14</v>
      </c>
      <c r="F290" s="45">
        <v>3</v>
      </c>
    </row>
    <row r="291" spans="2:6" s="10" customFormat="1" ht="12.75">
      <c r="B291" s="44">
        <v>55</v>
      </c>
      <c r="C291" s="44"/>
      <c r="D291" s="159" t="s">
        <v>297</v>
      </c>
      <c r="E291" s="45" t="s">
        <v>14</v>
      </c>
      <c r="F291" s="45">
        <v>3</v>
      </c>
    </row>
    <row r="292" spans="2:6" s="10" customFormat="1" ht="12.75">
      <c r="B292" s="44">
        <v>56</v>
      </c>
      <c r="C292" s="44"/>
      <c r="D292" s="159" t="s">
        <v>298</v>
      </c>
      <c r="E292" s="45" t="s">
        <v>14</v>
      </c>
      <c r="F292" s="45">
        <v>3</v>
      </c>
    </row>
    <row r="293" spans="2:6" s="10" customFormat="1" ht="12.75">
      <c r="B293" s="44">
        <v>57</v>
      </c>
      <c r="C293" s="44"/>
      <c r="D293" s="157" t="s">
        <v>299</v>
      </c>
      <c r="E293" s="45" t="s">
        <v>14</v>
      </c>
      <c r="F293" s="158">
        <v>2</v>
      </c>
    </row>
    <row r="294" spans="2:6" s="10" customFormat="1" ht="12.75">
      <c r="B294" s="44">
        <v>58</v>
      </c>
      <c r="C294" s="44"/>
      <c r="D294" s="159" t="s">
        <v>300</v>
      </c>
      <c r="E294" s="45" t="s">
        <v>14</v>
      </c>
      <c r="F294" s="45">
        <v>2</v>
      </c>
    </row>
    <row r="295" spans="2:6" s="10" customFormat="1" ht="25.5">
      <c r="B295" s="44">
        <v>59</v>
      </c>
      <c r="C295" s="44"/>
      <c r="D295" s="159" t="s">
        <v>301</v>
      </c>
      <c r="E295" s="45" t="s">
        <v>30</v>
      </c>
      <c r="F295" s="45">
        <v>1</v>
      </c>
    </row>
    <row r="296" spans="2:6" s="10" customFormat="1" ht="12.75">
      <c r="B296" s="44">
        <v>60</v>
      </c>
      <c r="C296" s="44"/>
      <c r="D296" s="159" t="s">
        <v>302</v>
      </c>
      <c r="E296" s="45" t="s">
        <v>14</v>
      </c>
      <c r="F296" s="45">
        <v>1</v>
      </c>
    </row>
    <row r="297" spans="2:6" s="10" customFormat="1" ht="12.75">
      <c r="B297" s="44">
        <v>61</v>
      </c>
      <c r="C297" s="44"/>
      <c r="D297" s="157" t="s">
        <v>303</v>
      </c>
      <c r="E297" s="45" t="s">
        <v>14</v>
      </c>
      <c r="F297" s="45">
        <v>1</v>
      </c>
    </row>
    <row r="298" spans="2:6" s="10" customFormat="1" ht="12.75">
      <c r="B298" s="44">
        <v>62</v>
      </c>
      <c r="C298" s="44"/>
      <c r="D298" s="157" t="s">
        <v>304</v>
      </c>
      <c r="E298" s="45" t="s">
        <v>14</v>
      </c>
      <c r="F298" s="45">
        <v>1</v>
      </c>
    </row>
    <row r="299" spans="2:6" s="10" customFormat="1" ht="12.75">
      <c r="B299" s="44">
        <v>63</v>
      </c>
      <c r="C299" s="44"/>
      <c r="D299" s="159" t="s">
        <v>305</v>
      </c>
      <c r="E299" s="45" t="s">
        <v>30</v>
      </c>
      <c r="F299" s="45">
        <v>1</v>
      </c>
    </row>
    <row r="300" spans="2:6" s="10" customFormat="1" ht="12.75">
      <c r="B300" s="44">
        <v>64</v>
      </c>
      <c r="C300" s="44"/>
      <c r="D300" s="159" t="s">
        <v>320</v>
      </c>
      <c r="E300" s="45" t="s">
        <v>14</v>
      </c>
      <c r="F300" s="45">
        <v>140</v>
      </c>
    </row>
    <row r="301" spans="2:6" s="10" customFormat="1" ht="12.75">
      <c r="B301" s="44">
        <v>65</v>
      </c>
      <c r="C301" s="44"/>
      <c r="D301" s="159" t="s">
        <v>307</v>
      </c>
      <c r="E301" s="45" t="s">
        <v>14</v>
      </c>
      <c r="F301" s="45">
        <v>70</v>
      </c>
    </row>
    <row r="302" spans="2:6" s="10" customFormat="1" ht="12.75">
      <c r="B302" s="44">
        <v>66</v>
      </c>
      <c r="C302" s="44"/>
      <c r="D302" s="159" t="s">
        <v>308</v>
      </c>
      <c r="E302" s="45" t="s">
        <v>14</v>
      </c>
      <c r="F302" s="45">
        <v>70</v>
      </c>
    </row>
    <row r="303" spans="2:6" s="10" customFormat="1" ht="12.75">
      <c r="B303" s="44">
        <v>67</v>
      </c>
      <c r="C303" s="44"/>
      <c r="D303" s="159" t="s">
        <v>309</v>
      </c>
      <c r="E303" s="45" t="s">
        <v>14</v>
      </c>
      <c r="F303" s="45">
        <v>70</v>
      </c>
    </row>
    <row r="304" spans="2:6" s="10" customFormat="1" ht="12.75">
      <c r="B304" s="44">
        <v>68</v>
      </c>
      <c r="C304" s="44"/>
      <c r="D304" s="159" t="s">
        <v>310</v>
      </c>
      <c r="E304" s="45" t="s">
        <v>14</v>
      </c>
      <c r="F304" s="45">
        <v>70</v>
      </c>
    </row>
    <row r="305" spans="2:6" s="10" customFormat="1" ht="25.5">
      <c r="B305" s="44">
        <v>69</v>
      </c>
      <c r="C305" s="44"/>
      <c r="D305" s="159" t="s">
        <v>311</v>
      </c>
      <c r="E305" s="45" t="s">
        <v>30</v>
      </c>
      <c r="F305" s="45">
        <v>70</v>
      </c>
    </row>
    <row r="306" spans="2:6" s="10" customFormat="1" ht="12.75">
      <c r="B306" s="44">
        <v>70</v>
      </c>
      <c r="C306" s="44"/>
      <c r="D306" s="159" t="s">
        <v>312</v>
      </c>
      <c r="E306" s="45" t="s">
        <v>30</v>
      </c>
      <c r="F306" s="45">
        <v>70</v>
      </c>
    </row>
    <row r="307" spans="2:6" s="10" customFormat="1" ht="25.5">
      <c r="B307" s="44">
        <v>71</v>
      </c>
      <c r="C307" s="44"/>
      <c r="D307" s="159" t="s">
        <v>39</v>
      </c>
      <c r="E307" s="45" t="s">
        <v>30</v>
      </c>
      <c r="F307" s="45">
        <v>70</v>
      </c>
    </row>
    <row r="308" spans="2:6" s="10" customFormat="1" ht="12.75">
      <c r="B308" s="44">
        <v>72</v>
      </c>
      <c r="C308" s="44"/>
      <c r="D308" s="159" t="s">
        <v>313</v>
      </c>
      <c r="E308" s="45" t="s">
        <v>30</v>
      </c>
      <c r="F308" s="45">
        <v>1</v>
      </c>
    </row>
    <row r="309" spans="2:6" s="10" customFormat="1" ht="25.5">
      <c r="B309" s="44">
        <v>73</v>
      </c>
      <c r="C309" s="44"/>
      <c r="D309" s="159" t="s">
        <v>314</v>
      </c>
      <c r="E309" s="45" t="s">
        <v>30</v>
      </c>
      <c r="F309" s="45">
        <v>1</v>
      </c>
    </row>
    <row r="310" spans="2:6" s="10" customFormat="1" ht="12.75">
      <c r="B310" s="44">
        <v>74</v>
      </c>
      <c r="C310" s="44"/>
      <c r="D310" s="159" t="s">
        <v>315</v>
      </c>
      <c r="E310" s="45" t="s">
        <v>30</v>
      </c>
      <c r="F310" s="45">
        <v>1</v>
      </c>
    </row>
    <row r="311" spans="2:6" s="10" customFormat="1" ht="12.75">
      <c r="B311" s="44">
        <v>75</v>
      </c>
      <c r="C311" s="44"/>
      <c r="D311" s="160" t="s">
        <v>321</v>
      </c>
      <c r="E311" s="74"/>
      <c r="F311" s="161"/>
    </row>
    <row r="312" spans="2:6" s="10" customFormat="1" ht="25.5">
      <c r="B312" s="44">
        <v>76</v>
      </c>
      <c r="C312" s="44"/>
      <c r="D312" s="159" t="s">
        <v>282</v>
      </c>
      <c r="E312" s="45" t="s">
        <v>281</v>
      </c>
      <c r="F312" s="45">
        <v>65</v>
      </c>
    </row>
    <row r="313" spans="2:6" s="10" customFormat="1" ht="25.5">
      <c r="B313" s="44">
        <v>77</v>
      </c>
      <c r="C313" s="44"/>
      <c r="D313" s="159" t="s">
        <v>283</v>
      </c>
      <c r="E313" s="45" t="s">
        <v>281</v>
      </c>
      <c r="F313" s="45">
        <v>36</v>
      </c>
    </row>
    <row r="314" spans="2:6" s="10" customFormat="1" ht="38.25">
      <c r="B314" s="44">
        <v>78</v>
      </c>
      <c r="C314" s="44"/>
      <c r="D314" s="159" t="s">
        <v>284</v>
      </c>
      <c r="E314" s="45" t="s">
        <v>281</v>
      </c>
      <c r="F314" s="45">
        <v>158</v>
      </c>
    </row>
    <row r="315" spans="2:6" s="10" customFormat="1" ht="12.75">
      <c r="B315" s="44">
        <v>79</v>
      </c>
      <c r="C315" s="44"/>
      <c r="D315" s="159" t="s">
        <v>322</v>
      </c>
      <c r="E315" s="45" t="s">
        <v>281</v>
      </c>
      <c r="F315" s="158">
        <v>65</v>
      </c>
    </row>
    <row r="316" spans="2:6" s="10" customFormat="1" ht="12.75">
      <c r="B316" s="44">
        <v>80</v>
      </c>
      <c r="C316" s="44"/>
      <c r="D316" s="159" t="s">
        <v>323</v>
      </c>
      <c r="E316" s="45" t="s">
        <v>281</v>
      </c>
      <c r="F316" s="45">
        <v>36</v>
      </c>
    </row>
    <row r="317" spans="2:6" s="10" customFormat="1" ht="12.75">
      <c r="B317" s="44">
        <v>81</v>
      </c>
      <c r="C317" s="44"/>
      <c r="D317" s="159" t="s">
        <v>324</v>
      </c>
      <c r="E317" s="45" t="s">
        <v>281</v>
      </c>
      <c r="F317" s="45">
        <v>158</v>
      </c>
    </row>
    <row r="318" spans="2:6" s="10" customFormat="1" ht="12.75">
      <c r="B318" s="44">
        <v>82</v>
      </c>
      <c r="C318" s="44"/>
      <c r="D318" s="159" t="s">
        <v>290</v>
      </c>
      <c r="E318" s="45" t="s">
        <v>14</v>
      </c>
      <c r="F318" s="45">
        <v>1</v>
      </c>
    </row>
    <row r="319" spans="2:6" s="10" customFormat="1" ht="12.75">
      <c r="B319" s="44">
        <v>83</v>
      </c>
      <c r="C319" s="44"/>
      <c r="D319" s="159" t="s">
        <v>291</v>
      </c>
      <c r="E319" s="45" t="s">
        <v>14</v>
      </c>
      <c r="F319" s="45">
        <v>12</v>
      </c>
    </row>
    <row r="320" spans="2:6" s="10" customFormat="1" ht="12.75">
      <c r="B320" s="44">
        <v>84</v>
      </c>
      <c r="C320" s="44"/>
      <c r="D320" s="159" t="s">
        <v>313</v>
      </c>
      <c r="E320" s="45" t="s">
        <v>30</v>
      </c>
      <c r="F320" s="45">
        <v>1</v>
      </c>
    </row>
    <row r="321" spans="2:6" s="10" customFormat="1" ht="12.75">
      <c r="B321" s="44">
        <v>85</v>
      </c>
      <c r="C321" s="44"/>
      <c r="D321" s="159" t="s">
        <v>325</v>
      </c>
      <c r="E321" s="45" t="s">
        <v>30</v>
      </c>
      <c r="F321" s="45">
        <v>1</v>
      </c>
    </row>
    <row r="322" spans="2:6" s="10" customFormat="1" ht="12.75">
      <c r="B322" s="44">
        <v>86</v>
      </c>
      <c r="C322" s="44"/>
      <c r="D322" s="159" t="s">
        <v>315</v>
      </c>
      <c r="E322" s="45" t="s">
        <v>30</v>
      </c>
      <c r="F322" s="45">
        <v>1</v>
      </c>
    </row>
    <row r="323" spans="2:6" s="10" customFormat="1" ht="12.75">
      <c r="B323" s="44">
        <v>87</v>
      </c>
      <c r="C323" s="44"/>
      <c r="D323" s="160" t="s">
        <v>326</v>
      </c>
      <c r="E323" s="74"/>
      <c r="F323" s="161"/>
    </row>
    <row r="324" spans="2:6" s="10" customFormat="1" ht="25.5">
      <c r="B324" s="44">
        <v>88</v>
      </c>
      <c r="C324" s="44"/>
      <c r="D324" s="159" t="s">
        <v>327</v>
      </c>
      <c r="E324" s="45" t="s">
        <v>281</v>
      </c>
      <c r="F324" s="45">
        <v>12</v>
      </c>
    </row>
    <row r="325" spans="2:6" s="10" customFormat="1" ht="12.75">
      <c r="B325" s="44">
        <v>89</v>
      </c>
      <c r="C325" s="44"/>
      <c r="D325" s="159" t="s">
        <v>328</v>
      </c>
      <c r="E325" s="45" t="s">
        <v>14</v>
      </c>
      <c r="F325" s="45">
        <v>4</v>
      </c>
    </row>
    <row r="326" spans="2:6" s="10" customFormat="1" ht="12.75">
      <c r="B326" s="44">
        <v>90</v>
      </c>
      <c r="C326" s="44"/>
      <c r="D326" s="159" t="s">
        <v>329</v>
      </c>
      <c r="E326" s="45" t="s">
        <v>14</v>
      </c>
      <c r="F326" s="45">
        <v>4</v>
      </c>
    </row>
    <row r="327" spans="1:6" ht="25.5">
      <c r="A327" s="10"/>
      <c r="B327" s="44">
        <v>91</v>
      </c>
      <c r="C327" s="44"/>
      <c r="D327" s="159" t="s">
        <v>330</v>
      </c>
      <c r="E327" s="45" t="s">
        <v>281</v>
      </c>
      <c r="F327" s="45">
        <v>33</v>
      </c>
    </row>
    <row r="328" spans="2:6" ht="25.5">
      <c r="B328" s="44">
        <v>92</v>
      </c>
      <c r="C328" s="44"/>
      <c r="D328" s="159" t="s">
        <v>331</v>
      </c>
      <c r="E328" s="45" t="s">
        <v>281</v>
      </c>
      <c r="F328" s="45">
        <v>255</v>
      </c>
    </row>
    <row r="329" spans="2:6" ht="15">
      <c r="B329" s="44">
        <v>93</v>
      </c>
      <c r="C329" s="44"/>
      <c r="D329" s="159" t="s">
        <v>332</v>
      </c>
      <c r="E329" s="45" t="s">
        <v>14</v>
      </c>
      <c r="F329" s="45">
        <v>13</v>
      </c>
    </row>
    <row r="330" spans="2:6" ht="15">
      <c r="B330" s="44">
        <v>94</v>
      </c>
      <c r="C330" s="44"/>
      <c r="D330" s="159" t="s">
        <v>333</v>
      </c>
      <c r="E330" s="45" t="s">
        <v>14</v>
      </c>
      <c r="F330" s="45">
        <v>57</v>
      </c>
    </row>
    <row r="331" spans="2:6" ht="15">
      <c r="B331" s="44">
        <v>95</v>
      </c>
      <c r="C331" s="44"/>
      <c r="D331" s="159" t="s">
        <v>334</v>
      </c>
      <c r="E331" s="45" t="s">
        <v>14</v>
      </c>
      <c r="F331" s="45">
        <v>10</v>
      </c>
    </row>
    <row r="332" spans="2:6" ht="15">
      <c r="B332" s="44">
        <v>96</v>
      </c>
      <c r="C332" s="44"/>
      <c r="D332" s="159" t="s">
        <v>335</v>
      </c>
      <c r="E332" s="45" t="s">
        <v>14</v>
      </c>
      <c r="F332" s="45">
        <v>102</v>
      </c>
    </row>
    <row r="333" spans="2:6" ht="12.75">
      <c r="B333" s="44">
        <v>97</v>
      </c>
      <c r="C333" s="44"/>
      <c r="D333" s="159" t="s">
        <v>336</v>
      </c>
      <c r="E333" s="45" t="s">
        <v>14</v>
      </c>
      <c r="F333" s="45">
        <v>1</v>
      </c>
    </row>
    <row r="334" spans="2:6" ht="12.75">
      <c r="B334" s="44">
        <v>98</v>
      </c>
      <c r="C334" s="44"/>
      <c r="D334" s="159" t="s">
        <v>337</v>
      </c>
      <c r="E334" s="45" t="s">
        <v>14</v>
      </c>
      <c r="F334" s="45">
        <v>4</v>
      </c>
    </row>
    <row r="335" spans="2:6" ht="12.75">
      <c r="B335" s="44">
        <v>99</v>
      </c>
      <c r="C335" s="44"/>
      <c r="D335" s="159" t="s">
        <v>338</v>
      </c>
      <c r="E335" s="45" t="s">
        <v>14</v>
      </c>
      <c r="F335" s="45">
        <v>7</v>
      </c>
    </row>
    <row r="336" spans="2:6" ht="12.75" customHeight="1">
      <c r="B336" s="44">
        <v>100</v>
      </c>
      <c r="C336" s="44"/>
      <c r="D336" s="159" t="s">
        <v>339</v>
      </c>
      <c r="E336" s="45" t="s">
        <v>14</v>
      </c>
      <c r="F336" s="45">
        <v>72</v>
      </c>
    </row>
    <row r="337" spans="2:6" ht="12.75" customHeight="1">
      <c r="B337" s="44">
        <v>101</v>
      </c>
      <c r="C337" s="44"/>
      <c r="D337" s="159" t="s">
        <v>340</v>
      </c>
      <c r="E337" s="45" t="s">
        <v>30</v>
      </c>
      <c r="F337" s="45">
        <v>70</v>
      </c>
    </row>
    <row r="338" spans="1:189" ht="12.75">
      <c r="A338" s="4"/>
      <c r="B338" s="44">
        <v>102</v>
      </c>
      <c r="C338" s="44"/>
      <c r="D338" s="159" t="s">
        <v>341</v>
      </c>
      <c r="E338" s="45" t="s">
        <v>14</v>
      </c>
      <c r="F338" s="45">
        <v>3</v>
      </c>
      <c r="GB338" s="5"/>
      <c r="GC338" s="5"/>
      <c r="GD338" s="5"/>
      <c r="GE338" s="5"/>
      <c r="GF338" s="5"/>
      <c r="GG338" s="5"/>
    </row>
    <row r="339" spans="2:6" ht="12.75">
      <c r="B339" s="44">
        <v>103</v>
      </c>
      <c r="C339" s="44"/>
      <c r="D339" s="159" t="s">
        <v>342</v>
      </c>
      <c r="E339" s="45" t="s">
        <v>14</v>
      </c>
      <c r="F339" s="45">
        <v>61</v>
      </c>
    </row>
    <row r="340" spans="2:6" ht="12.75">
      <c r="B340" s="44">
        <v>104</v>
      </c>
      <c r="C340" s="44"/>
      <c r="D340" s="159" t="s">
        <v>343</v>
      </c>
      <c r="E340" s="45" t="s">
        <v>30</v>
      </c>
      <c r="F340" s="45">
        <v>60</v>
      </c>
    </row>
    <row r="341" spans="2:6" ht="25.5">
      <c r="B341" s="44">
        <v>105</v>
      </c>
      <c r="C341" s="44"/>
      <c r="D341" s="159" t="s">
        <v>344</v>
      </c>
      <c r="E341" s="45" t="s">
        <v>30</v>
      </c>
      <c r="F341" s="45">
        <v>12</v>
      </c>
    </row>
    <row r="342" spans="2:6" ht="12.75">
      <c r="B342" s="44">
        <v>106</v>
      </c>
      <c r="C342" s="44"/>
      <c r="D342" s="159" t="s">
        <v>345</v>
      </c>
      <c r="E342" s="45" t="s">
        <v>30</v>
      </c>
      <c r="F342" s="45">
        <v>1</v>
      </c>
    </row>
    <row r="343" spans="2:6" ht="12.75">
      <c r="B343" s="44">
        <v>107</v>
      </c>
      <c r="C343" s="44"/>
      <c r="D343" s="160" t="s">
        <v>346</v>
      </c>
      <c r="E343" s="74"/>
      <c r="F343" s="161"/>
    </row>
    <row r="344" spans="2:6" ht="12.75">
      <c r="B344" s="44">
        <v>108</v>
      </c>
      <c r="C344" s="44"/>
      <c r="D344" s="159" t="s">
        <v>347</v>
      </c>
      <c r="E344" s="45" t="s">
        <v>281</v>
      </c>
      <c r="F344" s="45">
        <v>250</v>
      </c>
    </row>
    <row r="345" spans="2:6" ht="12.75">
      <c r="B345" s="44">
        <v>109</v>
      </c>
      <c r="C345" s="44"/>
      <c r="D345" s="159" t="s">
        <v>348</v>
      </c>
      <c r="E345" s="45" t="s">
        <v>30</v>
      </c>
      <c r="F345" s="45">
        <v>1</v>
      </c>
    </row>
    <row r="346" spans="2:6" ht="12.75">
      <c r="B346" s="44">
        <v>110</v>
      </c>
      <c r="C346" s="44"/>
      <c r="D346" s="159" t="s">
        <v>349</v>
      </c>
      <c r="E346" s="45" t="s">
        <v>281</v>
      </c>
      <c r="F346" s="45">
        <v>12</v>
      </c>
    </row>
    <row r="347" spans="2:6" ht="12.75">
      <c r="B347" s="44">
        <v>111</v>
      </c>
      <c r="C347" s="44"/>
      <c r="D347" s="159" t="s">
        <v>350</v>
      </c>
      <c r="E347" s="45" t="s">
        <v>281</v>
      </c>
      <c r="F347" s="45">
        <v>12</v>
      </c>
    </row>
    <row r="348" spans="2:6" ht="12.75">
      <c r="B348" s="44">
        <v>112</v>
      </c>
      <c r="C348" s="44"/>
      <c r="D348" s="159" t="s">
        <v>351</v>
      </c>
      <c r="E348" s="45" t="s">
        <v>12</v>
      </c>
      <c r="F348" s="45">
        <v>5</v>
      </c>
    </row>
    <row r="349" spans="2:6" ht="25.5">
      <c r="B349" s="44">
        <v>113</v>
      </c>
      <c r="C349" s="44"/>
      <c r="D349" s="159" t="s">
        <v>40</v>
      </c>
      <c r="E349" s="45" t="s">
        <v>30</v>
      </c>
      <c r="F349" s="45">
        <v>2</v>
      </c>
    </row>
    <row r="350" spans="2:6" ht="25.5">
      <c r="B350" s="44">
        <v>114</v>
      </c>
      <c r="C350" s="44"/>
      <c r="D350" s="159" t="s">
        <v>352</v>
      </c>
      <c r="E350" s="45" t="s">
        <v>281</v>
      </c>
      <c r="F350" s="45">
        <v>250</v>
      </c>
    </row>
    <row r="351" spans="2:6" ht="12.75">
      <c r="B351" s="44">
        <v>115</v>
      </c>
      <c r="C351" s="44"/>
      <c r="D351" s="159" t="s">
        <v>353</v>
      </c>
      <c r="E351" s="45" t="s">
        <v>281</v>
      </c>
      <c r="F351" s="45">
        <v>250</v>
      </c>
    </row>
    <row r="352" spans="2:6" ht="15.75">
      <c r="B352" s="103"/>
      <c r="C352" s="103"/>
      <c r="D352" s="168" t="s">
        <v>393</v>
      </c>
      <c r="E352" s="155"/>
      <c r="F352" s="155"/>
    </row>
    <row r="353" spans="2:6" ht="12.75">
      <c r="B353" s="44">
        <v>1</v>
      </c>
      <c r="C353" s="44"/>
      <c r="D353" s="120" t="s">
        <v>177</v>
      </c>
      <c r="E353" s="120"/>
      <c r="F353" s="120"/>
    </row>
    <row r="354" spans="2:6" ht="12.75">
      <c r="B354" s="44">
        <v>2</v>
      </c>
      <c r="C354" s="44"/>
      <c r="D354" s="151" t="s">
        <v>36</v>
      </c>
      <c r="E354" s="121" t="s">
        <v>178</v>
      </c>
      <c r="F354" s="121">
        <v>1</v>
      </c>
    </row>
    <row r="355" spans="2:6" ht="12.75">
      <c r="B355" s="44">
        <v>3</v>
      </c>
      <c r="C355" s="44"/>
      <c r="D355" s="151" t="s">
        <v>179</v>
      </c>
      <c r="E355" s="121" t="s">
        <v>178</v>
      </c>
      <c r="F355" s="121">
        <v>50</v>
      </c>
    </row>
    <row r="356" spans="2:6" ht="12.75">
      <c r="B356" s="44">
        <v>4</v>
      </c>
      <c r="C356" s="44"/>
      <c r="D356" s="151" t="s">
        <v>180</v>
      </c>
      <c r="E356" s="121" t="s">
        <v>178</v>
      </c>
      <c r="F356" s="121">
        <v>16</v>
      </c>
    </row>
    <row r="357" spans="2:6" ht="12.75">
      <c r="B357" s="44">
        <v>5</v>
      </c>
      <c r="C357" s="44"/>
      <c r="D357" s="151" t="s">
        <v>181</v>
      </c>
      <c r="E357" s="121" t="s">
        <v>178</v>
      </c>
      <c r="F357" s="121">
        <v>10</v>
      </c>
    </row>
    <row r="358" spans="2:6" ht="12.75">
      <c r="B358" s="44">
        <v>6</v>
      </c>
      <c r="C358" s="44"/>
      <c r="D358" s="151" t="s">
        <v>182</v>
      </c>
      <c r="E358" s="121" t="s">
        <v>178</v>
      </c>
      <c r="F358" s="121">
        <v>10</v>
      </c>
    </row>
    <row r="359" spans="2:6" ht="12.75">
      <c r="B359" s="44">
        <v>7</v>
      </c>
      <c r="C359" s="44"/>
      <c r="D359" s="151" t="s">
        <v>183</v>
      </c>
      <c r="E359" s="121" t="s">
        <v>178</v>
      </c>
      <c r="F359" s="121">
        <v>60</v>
      </c>
    </row>
    <row r="360" spans="2:6" ht="12.75">
      <c r="B360" s="44">
        <v>8</v>
      </c>
      <c r="C360" s="44"/>
      <c r="D360" s="151" t="s">
        <v>184</v>
      </c>
      <c r="E360" s="121" t="s">
        <v>5</v>
      </c>
      <c r="F360" s="121">
        <v>1</v>
      </c>
    </row>
    <row r="361" spans="2:6" ht="12.75">
      <c r="B361" s="44">
        <v>9</v>
      </c>
      <c r="C361" s="44"/>
      <c r="D361" s="151" t="s">
        <v>185</v>
      </c>
      <c r="E361" s="121" t="s">
        <v>178</v>
      </c>
      <c r="F361" s="121">
        <v>1</v>
      </c>
    </row>
    <row r="362" spans="2:6" ht="12.75">
      <c r="B362" s="44">
        <v>10</v>
      </c>
      <c r="C362" s="44"/>
      <c r="D362" s="120" t="s">
        <v>186</v>
      </c>
      <c r="E362" s="121"/>
      <c r="F362" s="121"/>
    </row>
    <row r="363" spans="2:6" ht="12.75">
      <c r="B363" s="44">
        <v>15</v>
      </c>
      <c r="C363" s="44"/>
      <c r="D363" s="81" t="s">
        <v>354</v>
      </c>
      <c r="E363" s="44" t="s">
        <v>178</v>
      </c>
      <c r="F363" s="121">
        <v>1</v>
      </c>
    </row>
    <row r="364" spans="2:6" ht="25.5">
      <c r="B364" s="44">
        <v>16</v>
      </c>
      <c r="C364" s="44"/>
      <c r="D364" s="81" t="s">
        <v>187</v>
      </c>
      <c r="E364" s="74" t="s">
        <v>24</v>
      </c>
      <c r="F364" s="122">
        <v>2</v>
      </c>
    </row>
    <row r="365" spans="2:6" ht="25.5">
      <c r="B365" s="44">
        <v>17</v>
      </c>
      <c r="C365" s="44"/>
      <c r="D365" s="81" t="s">
        <v>355</v>
      </c>
      <c r="E365" s="44" t="s">
        <v>178</v>
      </c>
      <c r="F365" s="122">
        <v>53</v>
      </c>
    </row>
    <row r="366" spans="2:6" ht="25.5">
      <c r="B366" s="44">
        <v>18</v>
      </c>
      <c r="C366" s="44"/>
      <c r="D366" s="49" t="s">
        <v>356</v>
      </c>
      <c r="E366" s="44" t="s">
        <v>178</v>
      </c>
      <c r="F366" s="122">
        <v>24</v>
      </c>
    </row>
    <row r="367" spans="2:6" ht="25.5">
      <c r="B367" s="44">
        <v>19</v>
      </c>
      <c r="C367" s="44"/>
      <c r="D367" s="81" t="s">
        <v>357</v>
      </c>
      <c r="E367" s="44" t="s">
        <v>178</v>
      </c>
      <c r="F367" s="122">
        <v>4</v>
      </c>
    </row>
    <row r="368" spans="2:6" ht="12.75">
      <c r="B368" s="44">
        <v>20</v>
      </c>
      <c r="C368" s="44"/>
      <c r="D368" s="67" t="s">
        <v>188</v>
      </c>
      <c r="E368" s="44" t="s">
        <v>24</v>
      </c>
      <c r="F368" s="121">
        <v>8</v>
      </c>
    </row>
    <row r="369" spans="2:6" ht="12.75">
      <c r="B369" s="44">
        <v>21</v>
      </c>
      <c r="C369" s="44"/>
      <c r="D369" s="162" t="s">
        <v>189</v>
      </c>
      <c r="E369" s="44"/>
      <c r="F369" s="121"/>
    </row>
    <row r="370" spans="2:6" ht="12.75">
      <c r="B370" s="44">
        <v>22</v>
      </c>
      <c r="C370" s="44"/>
      <c r="D370" s="81" t="s">
        <v>190</v>
      </c>
      <c r="E370" s="44" t="s">
        <v>178</v>
      </c>
      <c r="F370" s="121">
        <v>13</v>
      </c>
    </row>
    <row r="371" spans="2:6" ht="12.75">
      <c r="B371" s="44">
        <v>23</v>
      </c>
      <c r="C371" s="44"/>
      <c r="D371" s="42" t="s">
        <v>191</v>
      </c>
      <c r="E371" s="71" t="s">
        <v>178</v>
      </c>
      <c r="F371" s="121">
        <v>3</v>
      </c>
    </row>
    <row r="372" spans="2:6" ht="12.75">
      <c r="B372" s="44">
        <v>24</v>
      </c>
      <c r="C372" s="44"/>
      <c r="D372" s="29" t="s">
        <v>192</v>
      </c>
      <c r="E372" s="30" t="s">
        <v>178</v>
      </c>
      <c r="F372" s="121">
        <v>4</v>
      </c>
    </row>
    <row r="373" spans="2:6" ht="12.75">
      <c r="B373" s="44">
        <v>25</v>
      </c>
      <c r="C373" s="44"/>
      <c r="D373" s="29" t="s">
        <v>193</v>
      </c>
      <c r="E373" s="30" t="s">
        <v>24</v>
      </c>
      <c r="F373" s="121">
        <v>50</v>
      </c>
    </row>
    <row r="374" spans="2:6" ht="12.75">
      <c r="B374" s="44">
        <v>26</v>
      </c>
      <c r="C374" s="44"/>
      <c r="D374" s="164" t="s">
        <v>194</v>
      </c>
      <c r="E374" s="30" t="s">
        <v>24</v>
      </c>
      <c r="F374" s="121">
        <v>30</v>
      </c>
    </row>
    <row r="375" spans="2:6" ht="12.75">
      <c r="B375" s="44">
        <v>27</v>
      </c>
      <c r="C375" s="44"/>
      <c r="D375" s="165" t="s">
        <v>195</v>
      </c>
      <c r="E375" s="30"/>
      <c r="F375" s="121"/>
    </row>
    <row r="376" spans="2:6" ht="12.75">
      <c r="B376" s="44">
        <v>30</v>
      </c>
      <c r="C376" s="44"/>
      <c r="D376" s="81" t="s">
        <v>196</v>
      </c>
      <c r="E376" s="166" t="s">
        <v>5</v>
      </c>
      <c r="F376" s="121">
        <v>35</v>
      </c>
    </row>
    <row r="377" spans="2:6" ht="12.75">
      <c r="B377" s="44">
        <v>31</v>
      </c>
      <c r="C377" s="44"/>
      <c r="D377" s="81" t="s">
        <v>197</v>
      </c>
      <c r="E377" s="166" t="s">
        <v>5</v>
      </c>
      <c r="F377" s="121">
        <v>145</v>
      </c>
    </row>
    <row r="378" spans="2:6" ht="12.75">
      <c r="B378" s="44">
        <v>32</v>
      </c>
      <c r="C378" s="44"/>
      <c r="D378" s="81" t="s">
        <v>198</v>
      </c>
      <c r="E378" s="166" t="s">
        <v>5</v>
      </c>
      <c r="F378" s="121">
        <v>120</v>
      </c>
    </row>
    <row r="379" spans="2:6" ht="12.75">
      <c r="B379" s="44">
        <v>34</v>
      </c>
      <c r="C379" s="44"/>
      <c r="D379" s="81" t="s">
        <v>199</v>
      </c>
      <c r="E379" s="166" t="s">
        <v>5</v>
      </c>
      <c r="F379" s="121">
        <v>40</v>
      </c>
    </row>
    <row r="380" spans="2:6" ht="12.75">
      <c r="B380" s="44">
        <v>35</v>
      </c>
      <c r="C380" s="44"/>
      <c r="D380" s="81" t="s">
        <v>200</v>
      </c>
      <c r="E380" s="166" t="s">
        <v>5</v>
      </c>
      <c r="F380" s="121">
        <v>1000</v>
      </c>
    </row>
    <row r="381" spans="2:6" ht="12.75">
      <c r="B381" s="44">
        <v>36</v>
      </c>
      <c r="C381" s="44"/>
      <c r="D381" s="81" t="s">
        <v>201</v>
      </c>
      <c r="E381" s="74" t="s">
        <v>178</v>
      </c>
      <c r="F381" s="121">
        <v>14</v>
      </c>
    </row>
    <row r="382" spans="2:6" ht="12.75">
      <c r="B382" s="44">
        <v>41</v>
      </c>
      <c r="C382" s="44"/>
      <c r="D382" s="163" t="s">
        <v>202</v>
      </c>
      <c r="E382" s="74"/>
      <c r="F382" s="121"/>
    </row>
    <row r="383" spans="2:6" ht="12.75">
      <c r="B383" s="44">
        <v>42</v>
      </c>
      <c r="C383" s="44"/>
      <c r="D383" s="81" t="s">
        <v>203</v>
      </c>
      <c r="E383" s="74" t="s">
        <v>5</v>
      </c>
      <c r="F383" s="121">
        <v>140</v>
      </c>
    </row>
    <row r="384" spans="2:6" ht="12.75">
      <c r="B384" s="44">
        <v>43</v>
      </c>
      <c r="C384" s="44"/>
      <c r="D384" s="81" t="s">
        <v>176</v>
      </c>
      <c r="E384" s="74" t="s">
        <v>5</v>
      </c>
      <c r="F384" s="121">
        <v>36</v>
      </c>
    </row>
    <row r="385" spans="2:6" ht="12.75">
      <c r="B385" s="44">
        <v>44</v>
      </c>
      <c r="C385" s="44"/>
      <c r="D385" s="81" t="s">
        <v>204</v>
      </c>
      <c r="E385" s="74" t="s">
        <v>24</v>
      </c>
      <c r="F385" s="121">
        <v>25</v>
      </c>
    </row>
    <row r="386" spans="2:6" ht="12.75">
      <c r="B386" s="44">
        <v>45</v>
      </c>
      <c r="C386" s="44"/>
      <c r="D386" s="81" t="s">
        <v>205</v>
      </c>
      <c r="E386" s="74" t="s">
        <v>24</v>
      </c>
      <c r="F386" s="121">
        <v>10</v>
      </c>
    </row>
    <row r="387" spans="2:6" ht="12.75">
      <c r="B387" s="44">
        <v>46</v>
      </c>
      <c r="C387" s="44"/>
      <c r="D387" s="81" t="s">
        <v>206</v>
      </c>
      <c r="E387" s="74" t="s">
        <v>24</v>
      </c>
      <c r="F387" s="121">
        <v>12</v>
      </c>
    </row>
    <row r="388" spans="2:6" ht="12.75">
      <c r="B388" s="44">
        <v>47</v>
      </c>
      <c r="C388" s="44"/>
      <c r="D388" s="81" t="s">
        <v>207</v>
      </c>
      <c r="E388" s="74" t="s">
        <v>24</v>
      </c>
      <c r="F388" s="121">
        <v>20</v>
      </c>
    </row>
    <row r="389" spans="2:6" ht="12.75">
      <c r="B389" s="44">
        <v>48</v>
      </c>
      <c r="C389" s="44"/>
      <c r="D389" s="81" t="s">
        <v>208</v>
      </c>
      <c r="E389" s="74" t="s">
        <v>5</v>
      </c>
      <c r="F389" s="121">
        <v>130</v>
      </c>
    </row>
    <row r="390" spans="2:6" ht="25.5">
      <c r="B390" s="44">
        <v>49</v>
      </c>
      <c r="C390" s="44"/>
      <c r="D390" s="81" t="s">
        <v>209</v>
      </c>
      <c r="E390" s="74" t="s">
        <v>178</v>
      </c>
      <c r="F390" s="122">
        <v>12</v>
      </c>
    </row>
    <row r="391" spans="2:6" ht="12.75">
      <c r="B391" s="44">
        <v>50</v>
      </c>
      <c r="C391" s="44"/>
      <c r="D391" s="81" t="s">
        <v>210</v>
      </c>
      <c r="E391" s="74" t="s">
        <v>24</v>
      </c>
      <c r="F391" s="121">
        <v>130</v>
      </c>
    </row>
    <row r="392" spans="2:6" ht="12.75">
      <c r="B392" s="44">
        <v>51</v>
      </c>
      <c r="C392" s="44"/>
      <c r="D392" s="81" t="s">
        <v>211</v>
      </c>
      <c r="E392" s="74" t="s">
        <v>24</v>
      </c>
      <c r="F392" s="121">
        <v>12</v>
      </c>
    </row>
    <row r="393" spans="2:6" ht="12.75">
      <c r="B393" s="44">
        <v>52</v>
      </c>
      <c r="C393" s="44"/>
      <c r="D393" s="81" t="s">
        <v>212</v>
      </c>
      <c r="E393" s="74" t="s">
        <v>5</v>
      </c>
      <c r="F393" s="121">
        <v>185</v>
      </c>
    </row>
    <row r="394" spans="2:6" ht="12.75">
      <c r="B394" s="44">
        <v>53</v>
      </c>
      <c r="C394" s="44"/>
      <c r="D394" s="81" t="s">
        <v>213</v>
      </c>
      <c r="E394" s="74" t="s">
        <v>37</v>
      </c>
      <c r="F394" s="121">
        <v>3</v>
      </c>
    </row>
    <row r="395" spans="2:6" ht="12.75">
      <c r="B395" s="44">
        <v>54</v>
      </c>
      <c r="C395" s="44"/>
      <c r="D395" s="81" t="s">
        <v>214</v>
      </c>
      <c r="E395" s="74" t="s">
        <v>178</v>
      </c>
      <c r="F395" s="121">
        <v>6</v>
      </c>
    </row>
    <row r="396" spans="2:6" ht="12.75">
      <c r="B396" s="44">
        <v>55</v>
      </c>
      <c r="C396" s="44"/>
      <c r="D396" s="81" t="s">
        <v>38</v>
      </c>
      <c r="E396" s="74" t="s">
        <v>11</v>
      </c>
      <c r="F396" s="121">
        <v>43</v>
      </c>
    </row>
    <row r="397" spans="2:6" ht="12.75">
      <c r="B397" s="44">
        <v>56</v>
      </c>
      <c r="C397" s="44"/>
      <c r="D397" s="162" t="s">
        <v>215</v>
      </c>
      <c r="E397" s="74"/>
      <c r="F397" s="121"/>
    </row>
    <row r="398" spans="2:6" ht="12.75">
      <c r="B398" s="44">
        <v>57</v>
      </c>
      <c r="C398" s="44"/>
      <c r="D398" s="81" t="s">
        <v>216</v>
      </c>
      <c r="E398" s="74" t="s">
        <v>5</v>
      </c>
      <c r="F398" s="121">
        <v>40</v>
      </c>
    </row>
    <row r="399" spans="2:6" ht="12.75">
      <c r="B399" s="44">
        <v>62</v>
      </c>
      <c r="C399" s="44"/>
      <c r="D399" s="81" t="s">
        <v>217</v>
      </c>
      <c r="E399" s="74" t="s">
        <v>5</v>
      </c>
      <c r="F399" s="121">
        <v>210</v>
      </c>
    </row>
    <row r="400" spans="2:6" ht="12.75">
      <c r="B400" s="44">
        <v>63</v>
      </c>
      <c r="C400" s="44"/>
      <c r="D400" s="81" t="s">
        <v>218</v>
      </c>
      <c r="E400" s="74" t="s">
        <v>5</v>
      </c>
      <c r="F400" s="121">
        <v>640</v>
      </c>
    </row>
    <row r="401" spans="2:6" ht="12.75">
      <c r="B401" s="44">
        <v>64</v>
      </c>
      <c r="C401" s="44"/>
      <c r="D401" s="81" t="s">
        <v>219</v>
      </c>
      <c r="E401" s="74" t="s">
        <v>18</v>
      </c>
      <c r="F401" s="121">
        <v>30</v>
      </c>
    </row>
    <row r="402" spans="2:6" ht="15.75">
      <c r="B402" s="125"/>
      <c r="C402" s="125"/>
      <c r="D402" s="168" t="s">
        <v>392</v>
      </c>
      <c r="E402" s="125"/>
      <c r="F402" s="125"/>
    </row>
    <row r="403" spans="2:6" ht="25.5">
      <c r="B403" s="44">
        <v>1</v>
      </c>
      <c r="C403" s="44"/>
      <c r="D403" s="151" t="s">
        <v>358</v>
      </c>
      <c r="E403" s="122" t="s">
        <v>24</v>
      </c>
      <c r="F403" s="122">
        <v>208</v>
      </c>
    </row>
    <row r="404" spans="2:6" ht="12.75">
      <c r="B404" s="44">
        <v>2</v>
      </c>
      <c r="C404" s="44"/>
      <c r="D404" s="124" t="s">
        <v>158</v>
      </c>
      <c r="E404" s="122" t="s">
        <v>24</v>
      </c>
      <c r="F404" s="122">
        <v>48</v>
      </c>
    </row>
    <row r="405" spans="2:6" ht="12.75">
      <c r="B405" s="44">
        <v>3</v>
      </c>
      <c r="C405" s="44"/>
      <c r="D405" s="124" t="s">
        <v>159</v>
      </c>
      <c r="E405" s="122" t="s">
        <v>24</v>
      </c>
      <c r="F405" s="122">
        <v>38</v>
      </c>
    </row>
    <row r="406" spans="2:6" ht="12.75">
      <c r="B406" s="44">
        <v>4</v>
      </c>
      <c r="C406" s="44"/>
      <c r="D406" s="124" t="s">
        <v>160</v>
      </c>
      <c r="E406" s="122" t="s">
        <v>24</v>
      </c>
      <c r="F406" s="122">
        <v>64</v>
      </c>
    </row>
    <row r="407" spans="2:6" ht="12.75">
      <c r="B407" s="44">
        <v>5</v>
      </c>
      <c r="C407" s="44"/>
      <c r="D407" s="124" t="s">
        <v>161</v>
      </c>
      <c r="E407" s="122" t="s">
        <v>24</v>
      </c>
      <c r="F407" s="122">
        <v>26</v>
      </c>
    </row>
    <row r="408" spans="2:6" ht="12.75">
      <c r="B408" s="44">
        <v>6</v>
      </c>
      <c r="C408" s="44"/>
      <c r="D408" s="124" t="s">
        <v>162</v>
      </c>
      <c r="E408" s="122" t="s">
        <v>24</v>
      </c>
      <c r="F408" s="122">
        <v>24</v>
      </c>
    </row>
    <row r="409" spans="2:6" ht="12.75">
      <c r="B409" s="44">
        <v>7</v>
      </c>
      <c r="C409" s="44"/>
      <c r="D409" s="124" t="s">
        <v>163</v>
      </c>
      <c r="E409" s="122" t="s">
        <v>24</v>
      </c>
      <c r="F409" s="122">
        <v>2</v>
      </c>
    </row>
    <row r="410" spans="2:6" ht="12.75">
      <c r="B410" s="44">
        <v>8</v>
      </c>
      <c r="C410" s="44"/>
      <c r="D410" s="124" t="s">
        <v>164</v>
      </c>
      <c r="E410" s="122" t="s">
        <v>24</v>
      </c>
      <c r="F410" s="122">
        <v>2</v>
      </c>
    </row>
    <row r="411" spans="2:6" ht="12.75">
      <c r="B411" s="44">
        <v>9</v>
      </c>
      <c r="C411" s="44"/>
      <c r="D411" s="124" t="s">
        <v>165</v>
      </c>
      <c r="E411" s="122" t="s">
        <v>24</v>
      </c>
      <c r="F411" s="122">
        <v>4</v>
      </c>
    </row>
    <row r="412" spans="2:6" ht="12.75">
      <c r="B412" s="44">
        <v>10</v>
      </c>
      <c r="C412" s="44"/>
      <c r="D412" s="151" t="s">
        <v>359</v>
      </c>
      <c r="E412" s="122" t="s">
        <v>24</v>
      </c>
      <c r="F412" s="122">
        <v>416</v>
      </c>
    </row>
    <row r="413" spans="2:6" ht="12.75">
      <c r="B413" s="44">
        <v>11</v>
      </c>
      <c r="C413" s="44"/>
      <c r="D413" s="151" t="s">
        <v>31</v>
      </c>
      <c r="E413" s="121" t="s">
        <v>24</v>
      </c>
      <c r="F413" s="121">
        <v>208</v>
      </c>
    </row>
    <row r="414" spans="2:6" ht="12.75">
      <c r="B414" s="44">
        <v>12</v>
      </c>
      <c r="C414" s="44"/>
      <c r="D414" s="151" t="s">
        <v>360</v>
      </c>
      <c r="E414" s="121" t="s">
        <v>24</v>
      </c>
      <c r="F414" s="121">
        <v>204</v>
      </c>
    </row>
    <row r="415" spans="2:6" ht="12.75">
      <c r="B415" s="44">
        <v>13</v>
      </c>
      <c r="C415" s="44"/>
      <c r="D415" s="151" t="s">
        <v>361</v>
      </c>
      <c r="E415" s="122" t="s">
        <v>24</v>
      </c>
      <c r="F415" s="122">
        <v>8</v>
      </c>
    </row>
    <row r="416" spans="2:6" ht="12.75">
      <c r="B416" s="44">
        <v>14</v>
      </c>
      <c r="C416" s="44"/>
      <c r="D416" s="151" t="s">
        <v>362</v>
      </c>
      <c r="E416" s="122" t="s">
        <v>24</v>
      </c>
      <c r="F416" s="122">
        <v>208</v>
      </c>
    </row>
    <row r="417" spans="2:6" ht="25.5">
      <c r="B417" s="44">
        <v>15</v>
      </c>
      <c r="C417" s="44"/>
      <c r="D417" s="81" t="s">
        <v>363</v>
      </c>
      <c r="E417" s="44" t="s">
        <v>178</v>
      </c>
      <c r="F417" s="122">
        <v>208</v>
      </c>
    </row>
    <row r="418" spans="2:6" ht="12.75">
      <c r="B418" s="44">
        <v>16</v>
      </c>
      <c r="C418" s="44"/>
      <c r="D418" s="81" t="s">
        <v>364</v>
      </c>
      <c r="E418" s="44" t="s">
        <v>24</v>
      </c>
      <c r="F418" s="122">
        <v>4</v>
      </c>
    </row>
    <row r="419" spans="2:6" ht="12.75">
      <c r="B419" s="44">
        <v>17</v>
      </c>
      <c r="C419" s="44"/>
      <c r="D419" s="49" t="s">
        <v>365</v>
      </c>
      <c r="E419" s="44" t="s">
        <v>24</v>
      </c>
      <c r="F419" s="122">
        <v>1</v>
      </c>
    </row>
    <row r="420" spans="2:6" ht="12.75">
      <c r="B420" s="44">
        <v>18</v>
      </c>
      <c r="C420" s="44"/>
      <c r="D420" s="49" t="s">
        <v>166</v>
      </c>
      <c r="E420" s="44" t="s">
        <v>24</v>
      </c>
      <c r="F420" s="122">
        <v>5</v>
      </c>
    </row>
    <row r="421" spans="2:6" ht="12.75">
      <c r="B421" s="44">
        <v>19</v>
      </c>
      <c r="C421" s="62"/>
      <c r="D421" s="81" t="s">
        <v>366</v>
      </c>
      <c r="E421" s="44" t="s">
        <v>178</v>
      </c>
      <c r="F421" s="121">
        <v>1</v>
      </c>
    </row>
    <row r="422" spans="2:6" ht="25.5">
      <c r="B422" s="44">
        <v>20</v>
      </c>
      <c r="C422" s="62"/>
      <c r="D422" s="167" t="s">
        <v>367</v>
      </c>
      <c r="E422" s="44" t="s">
        <v>24</v>
      </c>
      <c r="F422" s="122">
        <v>1</v>
      </c>
    </row>
    <row r="423" spans="2:6" ht="12.75">
      <c r="B423" s="44">
        <v>21</v>
      </c>
      <c r="C423" s="44"/>
      <c r="D423" s="81" t="s">
        <v>167</v>
      </c>
      <c r="E423" s="44" t="s">
        <v>24</v>
      </c>
      <c r="F423" s="121">
        <v>2</v>
      </c>
    </row>
    <row r="424" spans="2:6" ht="12.75">
      <c r="B424" s="44">
        <v>22</v>
      </c>
      <c r="C424" s="44"/>
      <c r="D424" s="42" t="s">
        <v>168</v>
      </c>
      <c r="E424" s="71" t="s">
        <v>178</v>
      </c>
      <c r="F424" s="121">
        <v>1</v>
      </c>
    </row>
    <row r="425" spans="2:6" ht="12.75">
      <c r="B425" s="44">
        <v>23</v>
      </c>
      <c r="C425" s="44"/>
      <c r="D425" s="42" t="s">
        <v>32</v>
      </c>
      <c r="E425" s="24" t="s">
        <v>24</v>
      </c>
      <c r="F425" s="121">
        <v>2</v>
      </c>
    </row>
    <row r="426" spans="2:6" ht="25.5">
      <c r="B426" s="44">
        <v>24</v>
      </c>
      <c r="C426" s="44"/>
      <c r="D426" s="29" t="s">
        <v>368</v>
      </c>
      <c r="E426" s="30" t="s">
        <v>24</v>
      </c>
      <c r="F426" s="121">
        <v>1</v>
      </c>
    </row>
    <row r="427" spans="2:6" ht="25.5">
      <c r="B427" s="44">
        <v>25</v>
      </c>
      <c r="C427" s="44"/>
      <c r="D427" s="29" t="s">
        <v>369</v>
      </c>
      <c r="E427" s="30" t="s">
        <v>24</v>
      </c>
      <c r="F427" s="121">
        <v>36</v>
      </c>
    </row>
    <row r="428" spans="2:6" ht="12.75">
      <c r="B428" s="44">
        <v>26</v>
      </c>
      <c r="C428" s="44"/>
      <c r="D428" s="164" t="s">
        <v>370</v>
      </c>
      <c r="E428" s="30" t="s">
        <v>24</v>
      </c>
      <c r="F428" s="121">
        <v>6</v>
      </c>
    </row>
    <row r="429" spans="2:6" ht="12.75">
      <c r="B429" s="44">
        <v>27</v>
      </c>
      <c r="C429" s="44"/>
      <c r="D429" s="164" t="s">
        <v>371</v>
      </c>
      <c r="E429" s="30" t="s">
        <v>24</v>
      </c>
      <c r="F429" s="121">
        <v>8</v>
      </c>
    </row>
    <row r="430" spans="2:6" ht="12.75">
      <c r="B430" s="44">
        <v>28</v>
      </c>
      <c r="C430" s="44"/>
      <c r="D430" s="81" t="s">
        <v>33</v>
      </c>
      <c r="E430" s="166" t="s">
        <v>24</v>
      </c>
      <c r="F430" s="121">
        <v>34</v>
      </c>
    </row>
    <row r="431" spans="2:6" ht="12.75">
      <c r="B431" s="44">
        <v>29</v>
      </c>
      <c r="C431" s="44"/>
      <c r="D431" s="81" t="s">
        <v>34</v>
      </c>
      <c r="E431" s="166" t="s">
        <v>24</v>
      </c>
      <c r="F431" s="121">
        <v>42</v>
      </c>
    </row>
    <row r="432" spans="2:6" ht="12.75">
      <c r="B432" s="44">
        <v>30</v>
      </c>
      <c r="C432" s="44"/>
      <c r="D432" s="81" t="s">
        <v>35</v>
      </c>
      <c r="E432" s="166" t="s">
        <v>24</v>
      </c>
      <c r="F432" s="121">
        <v>24</v>
      </c>
    </row>
    <row r="433" spans="2:6" ht="25.5">
      <c r="B433" s="44">
        <v>31</v>
      </c>
      <c r="C433" s="44"/>
      <c r="D433" s="81" t="s">
        <v>372</v>
      </c>
      <c r="E433" s="166" t="s">
        <v>5</v>
      </c>
      <c r="F433" s="122">
        <v>190</v>
      </c>
    </row>
    <row r="434" spans="2:6" ht="25.5">
      <c r="B434" s="44">
        <v>32</v>
      </c>
      <c r="C434" s="44"/>
      <c r="D434" s="81" t="s">
        <v>373</v>
      </c>
      <c r="E434" s="166" t="s">
        <v>5</v>
      </c>
      <c r="F434" s="122">
        <v>340</v>
      </c>
    </row>
    <row r="435" spans="2:6" ht="25.5">
      <c r="B435" s="44">
        <v>33</v>
      </c>
      <c r="C435" s="44"/>
      <c r="D435" s="81" t="s">
        <v>374</v>
      </c>
      <c r="E435" s="166" t="s">
        <v>5</v>
      </c>
      <c r="F435" s="122">
        <v>105</v>
      </c>
    </row>
    <row r="436" spans="2:6" ht="25.5">
      <c r="B436" s="44">
        <v>34</v>
      </c>
      <c r="C436" s="44"/>
      <c r="D436" s="81" t="s">
        <v>375</v>
      </c>
      <c r="E436" s="166" t="s">
        <v>5</v>
      </c>
      <c r="F436" s="122">
        <v>90</v>
      </c>
    </row>
    <row r="437" spans="2:6" ht="25.5">
      <c r="B437" s="44">
        <v>35</v>
      </c>
      <c r="C437" s="44"/>
      <c r="D437" s="81" t="s">
        <v>376</v>
      </c>
      <c r="E437" s="166" t="s">
        <v>5</v>
      </c>
      <c r="F437" s="122">
        <v>110</v>
      </c>
    </row>
    <row r="438" spans="2:6" ht="25.5">
      <c r="B438" s="44">
        <v>36</v>
      </c>
      <c r="C438" s="44"/>
      <c r="D438" s="81" t="s">
        <v>377</v>
      </c>
      <c r="E438" s="74" t="s">
        <v>5</v>
      </c>
      <c r="F438" s="122">
        <v>40</v>
      </c>
    </row>
    <row r="439" spans="2:6" ht="25.5">
      <c r="B439" s="44">
        <v>37</v>
      </c>
      <c r="C439" s="44"/>
      <c r="D439" s="81" t="s">
        <v>378</v>
      </c>
      <c r="E439" s="74" t="s">
        <v>5</v>
      </c>
      <c r="F439" s="122">
        <v>60</v>
      </c>
    </row>
    <row r="440" spans="2:6" ht="25.5">
      <c r="B440" s="44">
        <v>38</v>
      </c>
      <c r="C440" s="44"/>
      <c r="D440" s="81" t="s">
        <v>379</v>
      </c>
      <c r="E440" s="74" t="s">
        <v>24</v>
      </c>
      <c r="F440" s="122">
        <v>4</v>
      </c>
    </row>
    <row r="441" spans="2:6" ht="25.5">
      <c r="B441" s="44">
        <v>39</v>
      </c>
      <c r="C441" s="44"/>
      <c r="D441" s="81" t="s">
        <v>380</v>
      </c>
      <c r="E441" s="74" t="s">
        <v>24</v>
      </c>
      <c r="F441" s="122">
        <v>4</v>
      </c>
    </row>
    <row r="442" spans="2:6" ht="12.75">
      <c r="B442" s="44">
        <v>40</v>
      </c>
      <c r="C442" s="44"/>
      <c r="D442" s="81" t="s">
        <v>169</v>
      </c>
      <c r="E442" s="74" t="s">
        <v>11</v>
      </c>
      <c r="F442" s="122">
        <v>84.95</v>
      </c>
    </row>
    <row r="443" spans="2:6" ht="12.75">
      <c r="B443" s="44">
        <v>41</v>
      </c>
      <c r="C443" s="44"/>
      <c r="D443" s="81" t="s">
        <v>170</v>
      </c>
      <c r="E443" s="74" t="s">
        <v>11</v>
      </c>
      <c r="F443" s="122">
        <v>84.95</v>
      </c>
    </row>
    <row r="444" spans="2:6" ht="25.5">
      <c r="B444" s="44">
        <v>42</v>
      </c>
      <c r="C444" s="44"/>
      <c r="D444" s="81" t="s">
        <v>381</v>
      </c>
      <c r="E444" s="74" t="s">
        <v>5</v>
      </c>
      <c r="F444" s="122">
        <v>60</v>
      </c>
    </row>
    <row r="445" spans="2:6" ht="25.5">
      <c r="B445" s="44">
        <v>43</v>
      </c>
      <c r="C445" s="44"/>
      <c r="D445" s="81" t="s">
        <v>382</v>
      </c>
      <c r="E445" s="74" t="s">
        <v>5</v>
      </c>
      <c r="F445" s="122">
        <v>25</v>
      </c>
    </row>
    <row r="446" spans="2:6" ht="25.5">
      <c r="B446" s="44">
        <v>44</v>
      </c>
      <c r="C446" s="44"/>
      <c r="D446" s="81" t="s">
        <v>383</v>
      </c>
      <c r="E446" s="74" t="s">
        <v>5</v>
      </c>
      <c r="F446" s="122">
        <v>140</v>
      </c>
    </row>
    <row r="447" spans="2:6" ht="25.5">
      <c r="B447" s="44">
        <v>45</v>
      </c>
      <c r="C447" s="44"/>
      <c r="D447" s="81" t="s">
        <v>384</v>
      </c>
      <c r="E447" s="74" t="s">
        <v>5</v>
      </c>
      <c r="F447" s="122">
        <v>60</v>
      </c>
    </row>
    <row r="448" spans="2:6" ht="25.5">
      <c r="B448" s="44">
        <v>46</v>
      </c>
      <c r="C448" s="44"/>
      <c r="D448" s="81" t="s">
        <v>385</v>
      </c>
      <c r="E448" s="74" t="s">
        <v>5</v>
      </c>
      <c r="F448" s="122">
        <v>125</v>
      </c>
    </row>
    <row r="449" spans="2:6" ht="12.75">
      <c r="B449" s="44">
        <v>47</v>
      </c>
      <c r="C449" s="44"/>
      <c r="D449" s="81" t="s">
        <v>386</v>
      </c>
      <c r="E449" s="74" t="s">
        <v>11</v>
      </c>
      <c r="F449" s="122">
        <v>162</v>
      </c>
    </row>
    <row r="450" spans="2:6" ht="12.75">
      <c r="B450" s="44">
        <v>48</v>
      </c>
      <c r="C450" s="44"/>
      <c r="D450" s="81" t="s">
        <v>387</v>
      </c>
      <c r="E450" s="44" t="s">
        <v>388</v>
      </c>
      <c r="F450" s="130">
        <v>1</v>
      </c>
    </row>
    <row r="451" spans="2:6" ht="12.75">
      <c r="B451" s="44">
        <v>49</v>
      </c>
      <c r="C451" s="44"/>
      <c r="D451" s="81" t="s">
        <v>171</v>
      </c>
      <c r="E451" s="44" t="s">
        <v>388</v>
      </c>
      <c r="F451" s="130">
        <v>1</v>
      </c>
    </row>
    <row r="452" spans="2:6" ht="12.75">
      <c r="B452" s="44">
        <v>50</v>
      </c>
      <c r="C452" s="44"/>
      <c r="D452" s="81" t="s">
        <v>172</v>
      </c>
      <c r="E452" s="44" t="s">
        <v>388</v>
      </c>
      <c r="F452" s="130">
        <v>1</v>
      </c>
    </row>
    <row r="453" spans="2:6" ht="12.75">
      <c r="B453" s="44">
        <v>51</v>
      </c>
      <c r="C453" s="44"/>
      <c r="D453" s="81" t="s">
        <v>389</v>
      </c>
      <c r="E453" s="74" t="s">
        <v>388</v>
      </c>
      <c r="F453" s="122">
        <v>1</v>
      </c>
    </row>
    <row r="454" spans="2:6" ht="12.75">
      <c r="B454" s="44">
        <v>52</v>
      </c>
      <c r="C454" s="44"/>
      <c r="D454" s="81" t="s">
        <v>390</v>
      </c>
      <c r="E454" s="74" t="s">
        <v>5</v>
      </c>
      <c r="F454" s="122">
        <v>1050</v>
      </c>
    </row>
    <row r="455" spans="2:6" ht="12.75">
      <c r="B455" s="44">
        <v>53</v>
      </c>
      <c r="C455" s="44"/>
      <c r="D455" s="81" t="s">
        <v>32</v>
      </c>
      <c r="E455" s="74" t="s">
        <v>24</v>
      </c>
      <c r="F455" s="122">
        <v>2</v>
      </c>
    </row>
    <row r="456" spans="2:6" ht="12.75">
      <c r="B456" s="44">
        <v>54</v>
      </c>
      <c r="C456" s="44"/>
      <c r="D456" s="81" t="s">
        <v>173</v>
      </c>
      <c r="E456" s="74" t="s">
        <v>174</v>
      </c>
      <c r="F456" s="121">
        <v>1</v>
      </c>
    </row>
    <row r="457" spans="2:6" ht="12.75">
      <c r="B457" s="44">
        <v>55</v>
      </c>
      <c r="C457" s="44"/>
      <c r="D457" s="81" t="s">
        <v>175</v>
      </c>
      <c r="E457" s="74" t="s">
        <v>24</v>
      </c>
      <c r="F457" s="121">
        <v>208</v>
      </c>
    </row>
    <row r="458" spans="2:6" ht="12.75">
      <c r="B458" s="44">
        <v>56</v>
      </c>
      <c r="C458" s="44"/>
      <c r="D458" s="81" t="s">
        <v>391</v>
      </c>
      <c r="E458" s="74" t="s">
        <v>5</v>
      </c>
      <c r="F458" s="121">
        <v>800</v>
      </c>
    </row>
    <row r="459" spans="2:6" ht="12.75">
      <c r="B459" s="2"/>
      <c r="C459" s="3"/>
      <c r="D459" s="12"/>
      <c r="E459" s="13"/>
      <c r="F459" s="13"/>
    </row>
    <row r="460" spans="2:6" ht="12.75">
      <c r="B460" s="11"/>
      <c r="C460" s="14"/>
      <c r="D460" s="15"/>
      <c r="E460" s="15"/>
      <c r="F460" s="15"/>
    </row>
    <row r="461" spans="2:6" ht="12.75" customHeight="1">
      <c r="B461" s="186" t="s">
        <v>400</v>
      </c>
      <c r="C461" s="184"/>
      <c r="D461" s="184"/>
      <c r="E461" s="184"/>
      <c r="F461" s="187"/>
    </row>
    <row r="462" spans="2:6" ht="12.75" customHeight="1">
      <c r="B462" s="188"/>
      <c r="C462" s="185"/>
      <c r="D462" s="185"/>
      <c r="E462" s="185"/>
      <c r="F462" s="189"/>
    </row>
    <row r="463" spans="2:6" ht="12.75">
      <c r="B463" s="188"/>
      <c r="C463" s="185"/>
      <c r="D463" s="185"/>
      <c r="E463" s="185"/>
      <c r="F463" s="189"/>
    </row>
    <row r="464" spans="2:6" ht="12.75">
      <c r="B464" s="188"/>
      <c r="C464" s="185"/>
      <c r="D464" s="185"/>
      <c r="E464" s="185"/>
      <c r="F464" s="189"/>
    </row>
    <row r="465" spans="2:6" ht="12.75">
      <c r="B465" s="188"/>
      <c r="C465" s="185"/>
      <c r="D465" s="185"/>
      <c r="E465" s="185"/>
      <c r="F465" s="189"/>
    </row>
    <row r="466" spans="2:6" ht="12.75">
      <c r="B466" s="188"/>
      <c r="C466" s="185"/>
      <c r="D466" s="185"/>
      <c r="E466" s="185"/>
      <c r="F466" s="189"/>
    </row>
    <row r="467" spans="2:6" ht="12.75">
      <c r="B467" s="190"/>
      <c r="C467" s="191"/>
      <c r="D467" s="191"/>
      <c r="E467" s="191"/>
      <c r="F467" s="192"/>
    </row>
  </sheetData>
  <sheetProtection selectLockedCells="1" selectUnlockedCells="1"/>
  <mergeCells count="13">
    <mergeCell ref="F7:F8"/>
    <mergeCell ref="D11:F11"/>
    <mergeCell ref="B461:F467"/>
    <mergeCell ref="E1:F1"/>
    <mergeCell ref="B2:F2"/>
    <mergeCell ref="D3:F3"/>
    <mergeCell ref="D4:F4"/>
    <mergeCell ref="B6:C6"/>
    <mergeCell ref="B7:B8"/>
    <mergeCell ref="D5:E5"/>
    <mergeCell ref="D7:D8"/>
    <mergeCell ref="E7:E8"/>
    <mergeCell ref="C7:C8"/>
  </mergeCells>
  <printOptions/>
  <pageMargins left="0.18" right="0.2361111111111111" top="0.39375" bottom="0.2361111111111111" header="0.5118055555555555" footer="0.5118055555555555"/>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Borisevics</dc:creator>
  <cp:keywords/>
  <dc:description/>
  <cp:lastModifiedBy>user</cp:lastModifiedBy>
  <cp:lastPrinted>2017-04-21T11:15:57Z</cp:lastPrinted>
  <dcterms:created xsi:type="dcterms:W3CDTF">2014-12-04T07:37:17Z</dcterms:created>
  <dcterms:modified xsi:type="dcterms:W3CDTF">2017-05-31T10:45:40Z</dcterms:modified>
  <cp:category/>
  <cp:version/>
  <cp:contentType/>
  <cp:contentStatus/>
</cp:coreProperties>
</file>