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mila.senjavska\Desktop\Bilances\2023\"/>
    </mc:Choice>
  </mc:AlternateContent>
  <xr:revisionPtr revIDLastSave="0" documentId="13_ncr:1_{360C0FB0-BB0A-4863-B0D2-B38AA024F051}" xr6:coauthVersionLast="47" xr6:coauthVersionMax="47" xr10:uidLastSave="{00000000-0000-0000-0000-000000000000}"/>
  <bookViews>
    <workbookView minimized="1" xWindow="4380" yWindow="840" windowWidth="11745" windowHeight="15105" firstSheet="7" activeTab="12" xr2:uid="{00000000-000D-0000-FFFF-FFFF00000000}"/>
  </bookViews>
  <sheets>
    <sheet name="Titullapa" sheetId="15" r:id="rId1"/>
    <sheet name="Titullapa2" sheetId="14" r:id="rId2"/>
    <sheet name="PZA" sheetId="1" r:id="rId3"/>
    <sheet name="Bilanse A" sheetId="2" r:id="rId4"/>
    <sheet name="Bilanse P" sheetId="3" r:id="rId5"/>
    <sheet name="Naudas P" sheetId="17" r:id="rId6"/>
    <sheet name="Pašu kapitāls" sheetId="5" r:id="rId7"/>
    <sheet name="Pielikums PZA" sheetId="6" r:id="rId8"/>
    <sheet name="Pielikums PZA 2" sheetId="7" r:id="rId9"/>
    <sheet name="Pielikums Bilance 11-13" sheetId="8" r:id="rId10"/>
    <sheet name="Pielikums Bilance 14-18" sheetId="9" r:id="rId11"/>
    <sheet name="Pielikums Bilance 19-22" sheetId="12" r:id="rId12"/>
    <sheet name="Pielikums Bilance 23-26" sheetId="10" r:id="rId13"/>
    <sheet name="Pielikums Bilance 27-28" sheetId="13" r:id="rId14"/>
    <sheet name="Pielikums  Bilance 29-31" sheetId="11" r:id="rId15"/>
  </sheets>
  <definedNames>
    <definedName name="_xlnm.Print_Area" localSheetId="3">'Bilanse A'!$A$1:$G$44</definedName>
    <definedName name="_xlnm.Print_Area" localSheetId="4">'Bilanse P'!$A$1:$G$44</definedName>
    <definedName name="_xlnm.Print_Area" localSheetId="6">'Pašu kapitāls'!$A$1:$G$42</definedName>
    <definedName name="_xlnm.Print_Area" localSheetId="14">'Pielikums  Bilance 29-31'!$A$1:$H$43</definedName>
    <definedName name="_xlnm.Print_Area" localSheetId="9">'Pielikums Bilance 11-13'!$A$1:$G$41</definedName>
    <definedName name="_xlnm.Print_Area" localSheetId="10">'Pielikums Bilance 14-18'!$A$1:$H$38</definedName>
    <definedName name="_xlnm.Print_Area" localSheetId="11">'Pielikums Bilance 19-22'!$A$1:$H$37</definedName>
    <definedName name="_xlnm.Print_Area" localSheetId="12">'Pielikums Bilance 23-26'!$A$1:$H$42</definedName>
    <definedName name="_xlnm.Print_Area" localSheetId="13">'Pielikums Bilance 27-28'!$A$1:$H$44</definedName>
    <definedName name="_xlnm.Print_Area" localSheetId="7">'Pielikums PZA'!$A$1:$G$40</definedName>
    <definedName name="_xlnm.Print_Area" localSheetId="8">'Pielikums PZA 2'!$A$1:$G$41</definedName>
    <definedName name="_xlnm.Print_Area" localSheetId="2">PZA!$A$1:$G$43</definedName>
    <definedName name="_xlnm.Print_Area" localSheetId="0">Titullapa!$A$1:$G$43</definedName>
    <definedName name="_xlnm.Print_Area" localSheetId="1">Titullapa2!$A$1:$G$43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F24" i="6" s="1"/>
  <c r="F23" i="17" l="1"/>
  <c r="F26" i="17"/>
  <c r="F27" i="17" s="1"/>
  <c r="G30" i="17"/>
  <c r="F30" i="17"/>
  <c r="F29" i="17"/>
  <c r="F8" i="17"/>
  <c r="H8" i="9"/>
  <c r="H9" i="9" s="1"/>
  <c r="F28" i="8"/>
  <c r="E35" i="8"/>
  <c r="D30" i="8"/>
  <c r="F19" i="8" l="1"/>
  <c r="F21" i="8" s="1"/>
  <c r="G12" i="11" l="1"/>
  <c r="G13" i="11"/>
  <c r="G30" i="10"/>
  <c r="E17" i="11"/>
  <c r="E22" i="11" s="1"/>
  <c r="G11" i="11"/>
  <c r="H11" i="11"/>
  <c r="G17" i="11" s="1"/>
  <c r="G16" i="13"/>
  <c r="H10" i="13"/>
  <c r="G13" i="13"/>
  <c r="H13" i="13"/>
  <c r="G22" i="11" l="1"/>
  <c r="G25" i="11"/>
  <c r="E25" i="11"/>
  <c r="H21" i="10"/>
  <c r="E11" i="10"/>
  <c r="G11" i="10"/>
  <c r="G20" i="10"/>
  <c r="E25" i="10" s="1"/>
  <c r="G33" i="10" s="1"/>
  <c r="H20" i="10"/>
  <c r="G25" i="10" s="1"/>
  <c r="H33" i="10" s="1"/>
  <c r="G17" i="12"/>
  <c r="G10" i="12"/>
  <c r="H10" i="12"/>
  <c r="G15" i="12" l="1"/>
  <c r="H15" i="12"/>
  <c r="G18" i="9"/>
  <c r="G26" i="9" s="1"/>
  <c r="H18" i="9"/>
  <c r="H26" i="9" s="1"/>
  <c r="G34" i="7" l="1"/>
  <c r="G20" i="7"/>
  <c r="G21" i="7" s="1"/>
  <c r="G34" i="6"/>
  <c r="G35" i="6" s="1"/>
  <c r="G21" i="6"/>
  <c r="F34" i="7" l="1"/>
  <c r="F20" i="7"/>
  <c r="F15" i="7"/>
  <c r="F19" i="7"/>
  <c r="F18" i="7"/>
  <c r="F14" i="7"/>
  <c r="F21" i="7" l="1"/>
  <c r="F9" i="7"/>
  <c r="F5" i="7"/>
  <c r="G24" i="7"/>
  <c r="G30" i="7" s="1"/>
  <c r="F24" i="7"/>
  <c r="F30" i="7" s="1"/>
  <c r="G13" i="7"/>
  <c r="F34" i="6"/>
  <c r="F28" i="6"/>
  <c r="F26" i="6"/>
  <c r="F21" i="6"/>
  <c r="F19" i="6"/>
  <c r="F17" i="6"/>
  <c r="F15" i="6"/>
  <c r="F16" i="6"/>
  <c r="F12" i="6"/>
  <c r="F11" i="6"/>
  <c r="F24" i="3"/>
  <c r="F13" i="1"/>
  <c r="F19" i="3"/>
  <c r="F8" i="1"/>
  <c r="F10" i="1" s="1"/>
  <c r="G10" i="1"/>
  <c r="G19" i="1" s="1"/>
  <c r="G21" i="1" s="1"/>
  <c r="G9" i="3" s="1"/>
  <c r="F8" i="3" s="1"/>
  <c r="F17" i="5" s="1"/>
  <c r="F36" i="8"/>
  <c r="F14" i="8"/>
  <c r="E20" i="11"/>
  <c r="G20" i="11"/>
  <c r="F13" i="11"/>
  <c r="F12" i="11"/>
  <c r="G14" i="11"/>
  <c r="H14" i="11"/>
  <c r="E8" i="11"/>
  <c r="G8" i="11"/>
  <c r="F17" i="13"/>
  <c r="F16" i="13"/>
  <c r="F15" i="13"/>
  <c r="F14" i="13"/>
  <c r="G18" i="13"/>
  <c r="H18" i="13"/>
  <c r="F35" i="10"/>
  <c r="F34" i="10"/>
  <c r="G36" i="10"/>
  <c r="H36" i="10"/>
  <c r="E30" i="10"/>
  <c r="G21" i="10"/>
  <c r="G22" i="10" s="1"/>
  <c r="H22" i="10"/>
  <c r="E15" i="10"/>
  <c r="G15" i="10"/>
  <c r="E9" i="10"/>
  <c r="G9" i="10"/>
  <c r="G19" i="12"/>
  <c r="H19" i="12"/>
  <c r="H27" i="9"/>
  <c r="H28" i="9" s="1"/>
  <c r="G27" i="9"/>
  <c r="G28" i="9" s="1"/>
  <c r="G9" i="9"/>
  <c r="G13" i="9"/>
  <c r="G14" i="9"/>
  <c r="G22" i="9"/>
  <c r="G19" i="9" s="1"/>
  <c r="H22" i="9"/>
  <c r="H19" i="9" s="1"/>
  <c r="H14" i="9"/>
  <c r="H13" i="9"/>
  <c r="G34" i="8"/>
  <c r="F35" i="8"/>
  <c r="G33" i="8"/>
  <c r="D35" i="8"/>
  <c r="F30" i="8"/>
  <c r="E30" i="8"/>
  <c r="E36" i="8"/>
  <c r="D36" i="8"/>
  <c r="G32" i="8"/>
  <c r="G27" i="8"/>
  <c r="G29" i="8"/>
  <c r="G28" i="8"/>
  <c r="G20" i="8"/>
  <c r="G14" i="8"/>
  <c r="G21" i="8" s="1"/>
  <c r="F20" i="8" s="1"/>
  <c r="F27" i="7"/>
  <c r="G27" i="7"/>
  <c r="G10" i="7"/>
  <c r="G22" i="6"/>
  <c r="G6" i="6"/>
  <c r="G7" i="6" s="1"/>
  <c r="G10" i="5"/>
  <c r="G24" i="5" s="1"/>
  <c r="F10" i="5"/>
  <c r="G26" i="3"/>
  <c r="G16" i="3"/>
  <c r="F16" i="3"/>
  <c r="F9" i="13"/>
  <c r="F8" i="13"/>
  <c r="F7" i="13"/>
  <c r="F6" i="13"/>
  <c r="F5" i="13"/>
  <c r="G10" i="13"/>
  <c r="F10" i="13" s="1"/>
  <c r="G30" i="2"/>
  <c r="I17" i="2" s="1"/>
  <c r="G24" i="2"/>
  <c r="G18" i="2"/>
  <c r="G15" i="2"/>
  <c r="F6" i="17" s="1"/>
  <c r="G9" i="2"/>
  <c r="F7" i="17" s="1"/>
  <c r="F30" i="2"/>
  <c r="H17" i="2" s="1"/>
  <c r="F24" i="2"/>
  <c r="F18" i="2"/>
  <c r="F15" i="2"/>
  <c r="F9" i="2"/>
  <c r="F17" i="1"/>
  <c r="F9" i="17" s="1"/>
  <c r="F16" i="1"/>
  <c r="F6" i="6"/>
  <c r="F7" i="6" s="1"/>
  <c r="H15" i="9" l="1"/>
  <c r="F13" i="17"/>
  <c r="F36" i="10"/>
  <c r="F12" i="17"/>
  <c r="E17" i="10"/>
  <c r="F37" i="8"/>
  <c r="G35" i="8"/>
  <c r="E37" i="8"/>
  <c r="G36" i="8"/>
  <c r="D37" i="8"/>
  <c r="F14" i="11"/>
  <c r="F18" i="13"/>
  <c r="G17" i="10"/>
  <c r="F35" i="6"/>
  <c r="F10" i="7"/>
  <c r="F22" i="6"/>
  <c r="F26" i="3"/>
  <c r="F27" i="3" s="1"/>
  <c r="H27" i="3" s="1"/>
  <c r="G7" i="9"/>
  <c r="G8" i="9"/>
  <c r="G15" i="9"/>
  <c r="F32" i="2"/>
  <c r="G19" i="2"/>
  <c r="F19" i="1"/>
  <c r="F5" i="17" s="1"/>
  <c r="F11" i="17" s="1"/>
  <c r="F22" i="10"/>
  <c r="F19" i="2"/>
  <c r="G27" i="3"/>
  <c r="I27" i="3" s="1"/>
  <c r="G10" i="3"/>
  <c r="F22" i="5" s="1"/>
  <c r="G30" i="8"/>
  <c r="F21" i="10"/>
  <c r="G32" i="2"/>
  <c r="F14" i="17" l="1"/>
  <c r="F15" i="17" s="1"/>
  <c r="F17" i="17" s="1"/>
  <c r="F28" i="17" s="1"/>
  <c r="G37" i="8"/>
  <c r="G33" i="2"/>
  <c r="F21" i="1"/>
  <c r="F9" i="3" s="1"/>
  <c r="F33" i="2"/>
  <c r="G28" i="3"/>
  <c r="G20" i="5"/>
  <c r="F19" i="5" l="1"/>
  <c r="F10" i="3"/>
  <c r="F28" i="3" s="1"/>
  <c r="F20" i="5" l="1"/>
  <c r="F24" i="5"/>
</calcChain>
</file>

<file path=xl/sharedStrings.xml><?xml version="1.0" encoding="utf-8"?>
<sst xmlns="http://schemas.openxmlformats.org/spreadsheetml/2006/main" count="457" uniqueCount="299">
  <si>
    <t>FINANŠU PĀRSKATS</t>
  </si>
  <si>
    <t>(klasificēts pēc izdevumu funkcijas)</t>
  </si>
  <si>
    <t>Rādītāja nosaukums</t>
  </si>
  <si>
    <t>Pielikums</t>
  </si>
  <si>
    <t>1. Neto apgrozījums:</t>
  </si>
  <si>
    <t>a)     no citiem pamatdarbības veidiem</t>
  </si>
  <si>
    <t>2. Pārdotās produkcijas ražošanas pašizmaksa, pārdoto preču vai sniegto pakalpojumu iegādes izmaksas</t>
  </si>
  <si>
    <t>3. Bruto peļņa vai zaudējumi</t>
  </si>
  <si>
    <t>4. Pārdošanas izmaksas</t>
  </si>
  <si>
    <t>6. Pārējie saimnieciskās darbības ieņēmumi</t>
  </si>
  <si>
    <t>8. Pārējie procentu ieņēmumi un tamlīdzīgi ieņēmumi</t>
  </si>
  <si>
    <t>a)     no citām personām</t>
  </si>
  <si>
    <t>9. Procentu maksājumi un tamlīdzīgas izmaksas</t>
  </si>
  <si>
    <t>10. Peļņa vai zaudējumi pirms uzņēmumu ienākuma nodokļa</t>
  </si>
  <si>
    <t>11. Uzņēmumu ienākuma nodoklis par pārskata gadu</t>
  </si>
  <si>
    <t>12. Pārskata gada peļņa vai zaudējumi</t>
  </si>
  <si>
    <t>-</t>
  </si>
  <si>
    <t>Valdes locekle</t>
  </si>
  <si>
    <t>Galvenā grāmatvede</t>
  </si>
  <si>
    <t>N.Rustkova</t>
  </si>
  <si>
    <t>1. Ilgtermiņa ieguldījumi</t>
  </si>
  <si>
    <t>I. Nemateriālie ieguldījumi</t>
  </si>
  <si>
    <t>1. Citi nemateriālie ieguldījumi</t>
  </si>
  <si>
    <t>Nemateriālie ieguldījumi kopā</t>
  </si>
  <si>
    <t>II. Pamatlīdzekļi (pamatlīdzekļi, ieguldījuma īpašumi un bioloģiskie aktīvi):</t>
  </si>
  <si>
    <t>1.                  Nekustamie īpašumi:</t>
  </si>
  <si>
    <t>1.1.               zemes gabali, ēkas un inženierbūves</t>
  </si>
  <si>
    <t>2. Tehnoloģiskās iekārtas un ierīces</t>
  </si>
  <si>
    <t>3. Pārējie pamatlīdzekļi un inventārs</t>
  </si>
  <si>
    <t>Pamatlīdzekļi kopā</t>
  </si>
  <si>
    <t>III. Ilgtermiņa finanšu ieguldījumi</t>
  </si>
  <si>
    <t>1. Pārējie aizdevumi un citi ilgtermiņa debitori</t>
  </si>
  <si>
    <t>Ilgtermiņa finanšu ieguldījumi kopā</t>
  </si>
  <si>
    <t>Ilgtermiņa ieguldījumi kopā</t>
  </si>
  <si>
    <t>2. Apgrozāmie līdzekļi</t>
  </si>
  <si>
    <t>I. Krājumi</t>
  </si>
  <si>
    <t>1. Izejvielas, pamatmateriāli un palīgmateriāli</t>
  </si>
  <si>
    <t>2. Avansa maksājumi par krājumiem</t>
  </si>
  <si>
    <t>Krājumi kopā</t>
  </si>
  <si>
    <t>II. Debitori</t>
  </si>
  <si>
    <t>1. Pircēju un pasūtītāju parādi</t>
  </si>
  <si>
    <t>3. Citi debitori</t>
  </si>
  <si>
    <t>4. Nākamo periodu izmaksas</t>
  </si>
  <si>
    <t>Debitori kopā</t>
  </si>
  <si>
    <t>Apgrozāmie līdzekļi kopā</t>
  </si>
  <si>
    <t>Aktīvu kopsumma</t>
  </si>
  <si>
    <t>Pasīvs</t>
  </si>
  <si>
    <t>1. Pašu kapitāls</t>
  </si>
  <si>
    <t>1. Akciju vai daļu kapitāls (pamatkapitāls)</t>
  </si>
  <si>
    <t>2. Iepriekšējo gadu nesadalītā peļņa vai nesegtie   zaudējumi</t>
  </si>
  <si>
    <t>3. Pārskata gada peļņa vai zaudējumi</t>
  </si>
  <si>
    <t>Pašu kapitāls kopā</t>
  </si>
  <si>
    <t>2. Kreditori</t>
  </si>
  <si>
    <t>I. Ilgtermiņa kreditori</t>
  </si>
  <si>
    <t>1. Aizņēmumi no kredītiestādēm</t>
  </si>
  <si>
    <t>2.Nākamo periodu ieņēmumi</t>
  </si>
  <si>
    <t>Ilgtermiņa kreditori kopā</t>
  </si>
  <si>
    <t>II. Īstermiņa kreditori</t>
  </si>
  <si>
    <t>3. No pircējiem saņemtie avansi</t>
  </si>
  <si>
    <t>4. Parādi radniecīgajām sabiedrībām</t>
  </si>
  <si>
    <t>6. Pārējie kreditori</t>
  </si>
  <si>
    <t>7. Nākamo periodu ieņēmumi</t>
  </si>
  <si>
    <t>Īstermiņa kreditori kopā</t>
  </si>
  <si>
    <t>Kreditori kopā</t>
  </si>
  <si>
    <t>Pasīvu kopsumma</t>
  </si>
  <si>
    <t>I. Pamatdarbības naudas plūsma</t>
  </si>
  <si>
    <t>1. Peļņa vai zaudējumi pirms uzņēmumu ienākuma nodokļa</t>
  </si>
  <si>
    <t>pamatlīdzekļu vērtības samazinājuma korekcijas</t>
  </si>
  <si>
    <t>nemateriālo ieguldījumu vērtības samazinājuma korekcijas</t>
  </si>
  <si>
    <t>pārējie procentu ieņēmumi un tamlīdzīgi ieņēmumi</t>
  </si>
  <si>
    <t>procentu maksājumi un tamlīdzīgas izmaksas</t>
  </si>
  <si>
    <t>2. Peļņa vai zaudējumi pirms apgrozāmo līdzekļu un īstermiņa saistību atlikumu izmaiņu ietekmes korekcijām</t>
  </si>
  <si>
    <t>debitoru parādu atlikuma pieaugums vai samazinājums</t>
  </si>
  <si>
    <t>krājumu atlikumu pieaugums vai samazinājums</t>
  </si>
  <si>
    <t>piegādātājiem, darbuzņēmējiem un pārējiem kreditoriem maksājamo parādu atlikumu pieaugums vai samazinājums</t>
  </si>
  <si>
    <t>3. Bruto pamatdarbības naudas plūsma</t>
  </si>
  <si>
    <t>4. Izdevumi procentu maksājumiem</t>
  </si>
  <si>
    <t>6. Pamatdarbības neto naudas plūsma</t>
  </si>
  <si>
    <t>1. Pamatlīdzekļu un nemateriālo ieguldījumu iegāde</t>
  </si>
  <si>
    <t>2. Ieņēmumi no aizdevumu atmaksas</t>
  </si>
  <si>
    <t>3. Saņemtie procenti</t>
  </si>
  <si>
    <t>4. Ieņēmumi no pamatlīdzekļu un nemateriālo ieguldījumu pārdošanas</t>
  </si>
  <si>
    <t>4. Ieguldīšanas darbības neto naudas plūsma</t>
  </si>
  <si>
    <t>1. Saņemtie aizņēmumi</t>
  </si>
  <si>
    <t>2. Izdevumi aizņēmumu atmaksāšanai</t>
  </si>
  <si>
    <t>IV. Naudas un tās ekvivalentu neto pieaugums vai samazinājums</t>
  </si>
  <si>
    <t>V. Naudas un tās ekvivalentu atlikums pārskata gada sākumā</t>
  </si>
  <si>
    <t>VI. Naudas un tās ekvivalentu atlikums pārskata gada beigās</t>
  </si>
  <si>
    <t>Nr. p.k.</t>
  </si>
  <si>
    <t xml:space="preserve">Rādītāja nosaukums </t>
  </si>
  <si>
    <t>Pārskata perioda beigas</t>
  </si>
  <si>
    <t>Iepriekšējā pārskata perioda beigas</t>
  </si>
  <si>
    <t xml:space="preserve">I. Akciju vai daļu kapitāls (pamatkapitāls)			</t>
  </si>
  <si>
    <t>Iepriekšējā gada bilancē norādītā summa</t>
  </si>
  <si>
    <t>Iepriekšējā gada bilancē norādītās summas labojums</t>
  </si>
  <si>
    <t>Akciju vai daļu kapitāla (pamatkapitāla) pieaugums / samazinājums</t>
  </si>
  <si>
    <t>Pārskata gada bilancē norādītā summa perioda beigās</t>
  </si>
  <si>
    <t>V. Rezerves</t>
  </si>
  <si>
    <t>Rezervju atlikuma palielinājums / samazinājums</t>
  </si>
  <si>
    <t>VI. Nesadalītā peļņa</t>
  </si>
  <si>
    <t>Nesadalītās peļņas palielinājums / samazinājums</t>
  </si>
  <si>
    <t>VII. Pašu kapitāls</t>
  </si>
  <si>
    <t>Finanšu pārskata pielikuma (turpinājums)</t>
  </si>
  <si>
    <t xml:space="preserve">3.  Neto apgrozījums </t>
  </si>
  <si>
    <t>Neto apgrozījuma sadalījums pa ģeogrāfiskiem tirgiem</t>
  </si>
  <si>
    <t>Latvija</t>
  </si>
  <si>
    <t>Kopā</t>
  </si>
  <si>
    <t>Neto apgrozījuma sadalījums darbības veidiem</t>
  </si>
  <si>
    <t>Materiālu izmaksas</t>
  </si>
  <si>
    <t>Transporta izmaksas</t>
  </si>
  <si>
    <t>Personāla izmaksas:</t>
  </si>
  <si>
    <t>strādnieku darba algas</t>
  </si>
  <si>
    <t>valsts sociālās apdrošināšanas obligātās iemaksas</t>
  </si>
  <si>
    <t>Pamatlīdzekļu nolietojums</t>
  </si>
  <si>
    <t>Nemateriālo ieguldījumu nolietojums</t>
  </si>
  <si>
    <t>Apgrozāmo līdzekļu vērtības norakstīšana</t>
  </si>
  <si>
    <t>Citas ražošanas izmaksas</t>
  </si>
  <si>
    <t>darba algas</t>
  </si>
  <si>
    <t>Biroja uzturēšanas un sakaru izmaksas</t>
  </si>
  <si>
    <t>Pārējie izdevumi</t>
  </si>
  <si>
    <t>6. Administrācijas izmaksas</t>
  </si>
  <si>
    <t>7. Pārējie saimnieciskās darbības ieņēmumi</t>
  </si>
  <si>
    <t>Ieņēmumi no izpildītajiem darbiem</t>
  </si>
  <si>
    <t>Komisijas atlīdzība</t>
  </si>
  <si>
    <t>Ieņēmumi no pamatlīdzekļu atsavināšanas</t>
  </si>
  <si>
    <t>Ieņēmumi no metāllūžņu pārdošanas</t>
  </si>
  <si>
    <t>Citi ieņēmumi</t>
  </si>
  <si>
    <t>8.Pārējās saimnieciskās darbības izmaksas</t>
  </si>
  <si>
    <t>Materiālu izdevumi maksas pakalpojumu izpildīšanai</t>
  </si>
  <si>
    <t>Personāla izmaksas maksas pakalpojumu izpildīšanai:</t>
  </si>
  <si>
    <t>9.Pārējie procentu ieņēmumi un tamlīdzīgi ieņēmumi</t>
  </si>
  <si>
    <t>Saņemtās soda naudas un līgumsodi</t>
  </si>
  <si>
    <t>Ieņēmumi no procentiem</t>
  </si>
  <si>
    <t>10. Procentu maksājumi un tamlīdzīgas izmaksas</t>
  </si>
  <si>
    <t>Līzinga un kredīta procenti</t>
  </si>
  <si>
    <t>Samaksātie soda naudas un līgumsodi</t>
  </si>
  <si>
    <t>Zaudējumi no valūtu kursa pazemināšanas</t>
  </si>
  <si>
    <t>Uzņēmumu ienākuma nodoklis</t>
  </si>
  <si>
    <t>Iegādes izmaksas vai ražošanas pašizmaksa:</t>
  </si>
  <si>
    <t>Vērtības palielinājumi, ieskaitot uzlabojumus</t>
  </si>
  <si>
    <t>Atsavināšana vai likvidācija pārskata gadā</t>
  </si>
  <si>
    <t>Uzkrātās vērtības samazinājuma korekcijas</t>
  </si>
  <si>
    <t>Pārskata gadā aprēķinātās vērtības samazinājuma korekcijas</t>
  </si>
  <si>
    <t>Uzkrāto vērtības samaz. korekciju kopsummas izmaiņas saistībā ar objekta atsavināšanu, likvidāciju vai pārvietošanu uz citu posteni</t>
  </si>
  <si>
    <t xml:space="preserve">13.  Pamatlīdzekļu kustības pārskats </t>
  </si>
  <si>
    <t>Pārējie pamatlīdzekļi un inventārs</t>
  </si>
  <si>
    <t>EUR</t>
  </si>
  <si>
    <t>Tehnoloģiskās iekārtas un ierīces</t>
  </si>
  <si>
    <t>Zemes gabali, ēkas un inženierbūves</t>
  </si>
  <si>
    <t>31.12.2022.</t>
  </si>
  <si>
    <t>Uzkrātās vērtības samazinājuma korekcijas:</t>
  </si>
  <si>
    <t>Uzkrāto vērtības samazin. korekciju kopsummas izmaiņas saistībā ar objekta atsavināšanu, likvidāciju vai pārvietošanu uz citu posteni</t>
  </si>
  <si>
    <t>Bilances vērtība 31.12.2022.</t>
  </si>
  <si>
    <t>12. Ilgtermiņa nemateriālo ieguldījumu kustības pārskats</t>
  </si>
  <si>
    <t xml:space="preserve">14. Ilgtermiņa aizdevumu un citu debitoru kustības pārskats </t>
  </si>
  <si>
    <t>Pārējie aizdevumi un debitori</t>
  </si>
  <si>
    <t>Iegādes izmaksas</t>
  </si>
  <si>
    <t>Pārvietošana uz citu bilances posteņiem</t>
  </si>
  <si>
    <t>Vērtības palielinājumi, ieskaitot uzlabojumus (palielināts par renovācijas izdevumiem)</t>
  </si>
  <si>
    <t>15. Krājumi</t>
  </si>
  <si>
    <t>Krājumu uzskaites vērtība</t>
  </si>
  <si>
    <t>Avansa maksājumi par krājumiem</t>
  </si>
  <si>
    <t>Bilances vērtība</t>
  </si>
  <si>
    <t xml:space="preserve">16. Pircēju un pasūtītāju parādi </t>
  </si>
  <si>
    <t>Pircēju un pasūtītāju parādu uzskaites vērtība</t>
  </si>
  <si>
    <t>Uzkrājumi šaubīgiem parādiem</t>
  </si>
  <si>
    <t>Uzkrājumi šaubīgiem parādiem (PNB banka)</t>
  </si>
  <si>
    <t>18. Citi debitori</t>
  </si>
  <si>
    <t>Pārējie debitori</t>
  </si>
  <si>
    <t xml:space="preserve">19. Nākamo periodu izmaksas </t>
  </si>
  <si>
    <t>Transporta apdrošināšana</t>
  </si>
  <si>
    <t>Darba alga</t>
  </si>
  <si>
    <t>Nākamo periodu izdevumi (asfaltēšana/renovācija)</t>
  </si>
  <si>
    <t>Avansa maksājumi par pakalpojumiem</t>
  </si>
  <si>
    <t>Izdevumi par liftu uzstādīšanu</t>
  </si>
  <si>
    <t>20. Nauda</t>
  </si>
  <si>
    <t>Naudas līdzekļi kasē</t>
  </si>
  <si>
    <t>Naudas līdzekļi bankā</t>
  </si>
  <si>
    <t>Nauda ceļā</t>
  </si>
  <si>
    <t xml:space="preserve">23. Aizņēmumi no kredītiestādēm  </t>
  </si>
  <si>
    <t>Ilgtermiņa aizņēmumi  no 1- 5 gadiem</t>
  </si>
  <si>
    <t>Aizņēmumi no AS Swedbank</t>
  </si>
  <si>
    <t>Aizņēmumi no AS SEB Banka</t>
  </si>
  <si>
    <t>Aizņēmumi no Nordea Bank AB</t>
  </si>
  <si>
    <t>Aizņēmumi no PNB Bank</t>
  </si>
  <si>
    <t>Kopā:</t>
  </si>
  <si>
    <t>Ilgtermiņa aizņēmumi  virs 5 gadiem</t>
  </si>
  <si>
    <t>Ilgtermiņa aizņēmumi kopā:</t>
  </si>
  <si>
    <t xml:space="preserve">24. Nākamo periodu ieņēmumi </t>
  </si>
  <si>
    <t>Uzkrājuma fonds</t>
  </si>
  <si>
    <t xml:space="preserve">Kopā </t>
  </si>
  <si>
    <t>Izmaiņas  EUR</t>
  </si>
  <si>
    <t xml:space="preserve">25. Aizņēmumi no kredītiestādēm </t>
  </si>
  <si>
    <t>Īstermiņa kreditori</t>
  </si>
  <si>
    <t>Kopā īstermiņa aizņēmumi no kredītiestādēm</t>
  </si>
  <si>
    <t xml:space="preserve">26. No pircējiem saņemtie avansi </t>
  </si>
  <si>
    <t>Norēķini par saņemtiem avansiem</t>
  </si>
  <si>
    <t>Avansa maksājumi par apsaimniekošanu (nenoskaidrota nauda)</t>
  </si>
  <si>
    <t xml:space="preserve">27. Parādi radniecīgajām sabiedrībām </t>
  </si>
  <si>
    <t xml:space="preserve">Parādi par saņemtajām precēm un pakalpojumiem  </t>
  </si>
  <si>
    <t>Daugavpils Valstpilsētas Pašvaldība</t>
  </si>
  <si>
    <t>AADSO SIA</t>
  </si>
  <si>
    <t>Daugavpils siltumtīkli PAS</t>
  </si>
  <si>
    <t>Daugavpils ūdens SIA</t>
  </si>
  <si>
    <t>Sadzīves Pakalpojumu Kombināts SIA</t>
  </si>
  <si>
    <t>28. Nodokļi un sociālās nodrošināšanas maksājumi</t>
  </si>
  <si>
    <t>Nodokļa veids</t>
  </si>
  <si>
    <t>Pievienotās vērtības nodoklis</t>
  </si>
  <si>
    <t>Sociālās nodrošināšanas iemaksas</t>
  </si>
  <si>
    <t>Iedzīvotāju ienākuma nodoklis</t>
  </si>
  <si>
    <t>Uzņēmējdarbības riska valsts nodeva</t>
  </si>
  <si>
    <t xml:space="preserve">29. Pārējie kreditori </t>
  </si>
  <si>
    <t xml:space="preserve">Darba alga </t>
  </si>
  <si>
    <t>Ieturējumi no darba algas</t>
  </si>
  <si>
    <t>Garantijas summas būvdarbiem</t>
  </si>
  <si>
    <t xml:space="preserve">30. Nākamo periodu ieņēmumi </t>
  </si>
  <si>
    <t xml:space="preserve"> 31. Uzkrātās saistības </t>
  </si>
  <si>
    <t>Uzkrātās saistības</t>
  </si>
  <si>
    <t>Uzkrātās saistības neizmantotajiem atvaļinājumiem</t>
  </si>
  <si>
    <t>Sabiedrībā nodarbināto personu skaits</t>
  </si>
  <si>
    <t>Vidējais sabiedrībā nodarbināto personu skaits gadā</t>
  </si>
  <si>
    <t>Valdes locekļi</t>
  </si>
  <si>
    <t>Pārējie darbinieki</t>
  </si>
  <si>
    <t>Aktīvs</t>
  </si>
  <si>
    <t>2. Radniecīgo sabiedrību parādi</t>
  </si>
  <si>
    <t>8. Uzkrātās saistības</t>
  </si>
  <si>
    <t>C Finansēšanas darbības naudas plūsma</t>
  </si>
  <si>
    <t>II. Ieguldīšanas darbības naudas plūsma</t>
  </si>
  <si>
    <t>3. Finansēšanas darbības neto naudas plūsma</t>
  </si>
  <si>
    <t>21.Pamatkapitāls</t>
  </si>
  <si>
    <t>Kopā: EUR</t>
  </si>
  <si>
    <t>Sabiedrības ar ierobežotu atbildību</t>
  </si>
  <si>
    <t>"Daugavpils dzīvokļu un komunālās saimniecības uzņēmums"</t>
  </si>
  <si>
    <t>Daugavpilī</t>
  </si>
  <si>
    <t>Informācija par sabiedrību</t>
  </si>
  <si>
    <t>Juridiskā adrese</t>
  </si>
  <si>
    <t>Liepājas iela 21, Daugavpils, LV – 5417</t>
  </si>
  <si>
    <t>Faktiskā adrese</t>
  </si>
  <si>
    <t>Lielākie dalībnieki</t>
  </si>
  <si>
    <t>Daugavpils pilsētas dome 100%</t>
  </si>
  <si>
    <t>Kr.Valdemāra iela 1, Daugavpils</t>
  </si>
  <si>
    <t>Nataļja Rustkova  no 04.11.2022.</t>
  </si>
  <si>
    <t>Pārskata periods</t>
  </si>
  <si>
    <t>Darbības veids</t>
  </si>
  <si>
    <t>Daugavpils pilsētas dzīvojamā fonda apsaimniekošana</t>
  </si>
  <si>
    <t>Revidenti</t>
  </si>
  <si>
    <t>Reģistrācijas Nr., vieta un datums</t>
  </si>
  <si>
    <t>150300248, Daugavpils, UR, 30.11.1991.</t>
  </si>
  <si>
    <t>41503002485, Daugavpils, KR,  21.01.2004.</t>
  </si>
  <si>
    <t>Sabiedrības nosaukums</t>
  </si>
  <si>
    <t>Daugavpils dzīvokļu un komunālās saimniecības uzņēmums SIA</t>
  </si>
  <si>
    <t>Sabiedrības juridiskais statuss</t>
  </si>
  <si>
    <t>Sabiedrība ar ierobežotu atbildību</t>
  </si>
  <si>
    <t>No pircējiem saņemtie avansi</t>
  </si>
  <si>
    <t>Aprēķinātais uzkrājumu fonds</t>
  </si>
  <si>
    <t>Citi ieņēmumi ( aprēķinātais līgumsods, pašvaldības ieņēmumi)</t>
  </si>
  <si>
    <t>Aizņēmumi no Nordea Banka</t>
  </si>
  <si>
    <t>izslēgto pamatlīdzekļu atlikusī vērtība</t>
  </si>
  <si>
    <t>apgr.(D1120,1210,1211,1220,1221,1222,1230,1232)*(-1)</t>
  </si>
  <si>
    <t>8120,8160 (vai PZA pielikums 9)</t>
  </si>
  <si>
    <t>8240,8250,8260 (vai PZA pielikums10)</t>
  </si>
  <si>
    <t>(2110+21101+21102+21103+21104+21105+2113+2150+2114+2190+2191 `gāda sākuma)-(2110+21101+21102+21103+21104+21105+2113+2150+2114+2190+2191 gāda beigas)</t>
  </si>
  <si>
    <t>(2310+2351+2352+2354+23551+23552+23553+23554+23555+23556+23560+23561+23564+2357+23571+2358+23581+2380+2411+2413+2415 gāda sākuma)-(2310+2351+2352+2353+2354+23551+23552+23553+23554+23555+23556+23560+23561+23564+2357+23571+2358+23581+2380+2411+2413+2415 gāda beigas) (vai A. bilance Pielikums 19)</t>
  </si>
  <si>
    <t>K banku aizņēmuma kontiem (51670-51703)</t>
  </si>
  <si>
    <t>D banku aizņēmuma kontiem (51670-51703)</t>
  </si>
  <si>
    <t>PZA 10. Peļņa vai zaudējumi pirms uzņēmumu ienākuma nodokļa</t>
  </si>
  <si>
    <t>K1290+1291+1292</t>
  </si>
  <si>
    <t>K1210+1211+1220+1221+1222+1230+1232</t>
  </si>
  <si>
    <t>K1120</t>
  </si>
  <si>
    <t>(D1290+1291+1292)</t>
  </si>
  <si>
    <t>Peļņas vai zaudējumu aprēķins par 01.01.2023.-31.03.2023.</t>
  </si>
  <si>
    <t>L.Šeņavska</t>
  </si>
  <si>
    <t>31.12.2022. EUR</t>
  </si>
  <si>
    <t>31.03.2023. EUR</t>
  </si>
  <si>
    <t xml:space="preserve">5. Administrācijas izmaksas </t>
  </si>
  <si>
    <t xml:space="preserve">7. Pārējās saimnieciskās darbības izmaksas </t>
  </si>
  <si>
    <t>2023. GADA 3. mēnešu OPERATĪVAIS PĀRSKATS</t>
  </si>
  <si>
    <t>01.01.2023. – 31.03.2023.</t>
  </si>
  <si>
    <t>Bilance 01.01.2023.-31.03.2023.</t>
  </si>
  <si>
    <t>III. Nauda</t>
  </si>
  <si>
    <t xml:space="preserve">1. Aizņēmumi no kredītiestādēm </t>
  </si>
  <si>
    <t xml:space="preserve">2. Parādi piegādātājiem un darbuzņēmējiem </t>
  </si>
  <si>
    <t xml:space="preserve">   Pašu kapitāla izmaiņu pārskats par 01.01.2023.-31.03.2023.</t>
  </si>
  <si>
    <t>Siltummezglu apkalpoš.izdevumi</t>
  </si>
  <si>
    <t>Strādnieku apmācības izdevumi</t>
  </si>
  <si>
    <t>Apsardzes izdevumi</t>
  </si>
  <si>
    <t>Apdrošināšanas izdevumi</t>
  </si>
  <si>
    <t>Apkures izdevumi</t>
  </si>
  <si>
    <t>Informācijas sistēmu uzturēšanas izdevumi</t>
  </si>
  <si>
    <t>4. Pārdotās produkcijas ražošanas pašizmaksa, pārdoto preču vai sniegto pakalpojumu iegādes izmaksas</t>
  </si>
  <si>
    <t>Valsts nodeva</t>
  </si>
  <si>
    <t>31.12.2023. EUR</t>
  </si>
  <si>
    <t>31.03.2023.</t>
  </si>
  <si>
    <t>Bilances vērtība 31.03.2023.</t>
  </si>
  <si>
    <t>22. 1.cet.peļņa vai zaudējumi:</t>
  </si>
  <si>
    <t>uz 31.03.2023. SIA “DDzKSU” peļņa ir 162546 EUR.</t>
  </si>
  <si>
    <t xml:space="preserve">5. Nodokļi un valsts sociālās apdrošināšanas obligātās iemaksas </t>
  </si>
  <si>
    <t>Naudas plūsmas pārskats par 01.01.2023.-31.03.2023. (pēc netiešās metodes)</t>
  </si>
  <si>
    <r>
      <rPr>
        <sz val="11"/>
        <color indexed="8"/>
        <rFont val="Calibri"/>
        <family val="2"/>
        <charset val="204"/>
      </rPr>
      <t>Sabiedrības akciju vai daļu kapitāls 2022.gada 31.decembrī ir pilnībā apmaksāts. Sabiedrības pamatkapitāls ir veidots no Daugavpils pilsētas domes ieguldījumiem EUR 4 618 918  apmērā, kas sastāv no 4 618 918 daļām ar vienas daļas nominālvērtību EUR 1.</t>
    </r>
    <r>
      <rPr>
        <b/>
        <sz val="11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</si>
</sst>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rgb="FFFF0000"/>
      <name val="Calibri"/>
      <family val="2"/>
      <charset val="186"/>
    </font>
    <font>
      <sz val="12"/>
      <color rgb="FFFF0000"/>
      <name val="Calibri"/>
      <family val="2"/>
      <scheme val="minor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</font>
    <font>
      <sz val="11"/>
      <name val="Calibri"/>
      <family val="2"/>
      <charset val="204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/>
    <xf numFmtId="0" fontId="9" fillId="0" borderId="0" xfId="0" applyFont="1"/>
    <xf numFmtId="0" fontId="7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3" borderId="0" xfId="0" applyFont="1" applyFill="1"/>
    <xf numFmtId="0" fontId="7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4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1" fontId="11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/>
    <xf numFmtId="0" fontId="14" fillId="0" borderId="7" xfId="0" applyFont="1" applyBorder="1"/>
    <xf numFmtId="0" fontId="8" fillId="0" borderId="7" xfId="0" applyFont="1" applyBorder="1"/>
    <xf numFmtId="0" fontId="2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0" xfId="0" applyFont="1"/>
    <xf numFmtId="0" fontId="7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5" fillId="0" borderId="7" xfId="0" applyFont="1" applyBorder="1"/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8" fillId="0" borderId="16" xfId="0" applyFont="1" applyBorder="1"/>
    <xf numFmtId="0" fontId="8" fillId="0" borderId="17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14" fillId="0" borderId="7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3" borderId="15" xfId="0" applyFont="1" applyFill="1" applyBorder="1"/>
    <xf numFmtId="0" fontId="12" fillId="3" borderId="0" xfId="0" applyFont="1" applyFill="1"/>
    <xf numFmtId="0" fontId="12" fillId="3" borderId="16" xfId="0" applyFont="1" applyFill="1" applyBorder="1"/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/>
    <xf numFmtId="0" fontId="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11" fillId="0" borderId="1" xfId="0" applyFont="1" applyBorder="1"/>
    <xf numFmtId="1" fontId="14" fillId="0" borderId="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 indent="2"/>
    </xf>
    <xf numFmtId="1" fontId="14" fillId="0" borderId="1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0" fillId="4" borderId="0" xfId="0" applyFill="1"/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" fontId="0" fillId="0" borderId="1" xfId="0" applyNumberFormat="1" applyBorder="1"/>
    <xf numFmtId="1" fontId="5" fillId="0" borderId="8" xfId="0" applyNumberFormat="1" applyFont="1" applyBorder="1"/>
    <xf numFmtId="0" fontId="8" fillId="4" borderId="1" xfId="0" applyFont="1" applyFill="1" applyBorder="1"/>
    <xf numFmtId="0" fontId="7" fillId="0" borderId="17" xfId="0" applyFont="1" applyBorder="1"/>
    <xf numFmtId="2" fontId="24" fillId="0" borderId="7" xfId="0" applyNumberFormat="1" applyFont="1" applyBorder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1" fontId="7" fillId="0" borderId="1" xfId="0" applyNumberFormat="1" applyFont="1" applyBorder="1"/>
    <xf numFmtId="1" fontId="8" fillId="0" borderId="7" xfId="0" applyNumberFormat="1" applyFont="1" applyBorder="1"/>
    <xf numFmtId="2" fontId="13" fillId="0" borderId="7" xfId="0" applyNumberFormat="1" applyFont="1" applyBorder="1"/>
    <xf numFmtId="2" fontId="11" fillId="0" borderId="7" xfId="0" applyNumberFormat="1" applyFont="1" applyBorder="1"/>
    <xf numFmtId="0" fontId="11" fillId="0" borderId="15" xfId="0" applyFont="1" applyBorder="1"/>
    <xf numFmtId="0" fontId="11" fillId="0" borderId="16" xfId="0" applyFont="1" applyBorder="1"/>
    <xf numFmtId="0" fontId="11" fillId="3" borderId="18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3" fillId="0" borderId="1" xfId="0" applyFont="1" applyBorder="1"/>
    <xf numFmtId="0" fontId="1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11" fillId="0" borderId="7" xfId="0" applyFont="1" applyBorder="1"/>
    <xf numFmtId="0" fontId="13" fillId="0" borderId="7" xfId="0" applyFont="1" applyBorder="1"/>
    <xf numFmtId="1" fontId="8" fillId="0" borderId="1" xfId="0" applyNumberFormat="1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/>
    <xf numFmtId="0" fontId="1" fillId="0" borderId="7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4" borderId="0" xfId="0" applyFont="1" applyFill="1"/>
    <xf numFmtId="0" fontId="30" fillId="0" borderId="0" xfId="0" applyFont="1"/>
    <xf numFmtId="0" fontId="31" fillId="0" borderId="1" xfId="0" applyFont="1" applyBorder="1"/>
    <xf numFmtId="0" fontId="31" fillId="0" borderId="7" xfId="0" applyFont="1" applyBorder="1"/>
    <xf numFmtId="0" fontId="32" fillId="0" borderId="1" xfId="0" applyFont="1" applyBorder="1"/>
    <xf numFmtId="0" fontId="32" fillId="0" borderId="7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7" fillId="0" borderId="1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4" borderId="13" xfId="0" applyFont="1" applyFill="1" applyBorder="1"/>
    <xf numFmtId="0" fontId="11" fillId="4" borderId="1" xfId="0" applyFont="1" applyFill="1" applyBorder="1"/>
    <xf numFmtId="0" fontId="14" fillId="0" borderId="13" xfId="0" applyFont="1" applyBorder="1"/>
    <xf numFmtId="0" fontId="14" fillId="0" borderId="1" xfId="0" applyFont="1" applyBorder="1"/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7" fillId="0" borderId="1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" fillId="4" borderId="13" xfId="0" applyFont="1" applyFill="1" applyBorder="1"/>
    <xf numFmtId="0" fontId="7" fillId="4" borderId="1" xfId="0" applyFont="1" applyFill="1" applyBorder="1"/>
    <xf numFmtId="0" fontId="8" fillId="0" borderId="14" xfId="0" applyFont="1" applyBorder="1"/>
    <xf numFmtId="0" fontId="8" fillId="0" borderId="8" xfId="0" applyFont="1" applyBorder="1"/>
    <xf numFmtId="0" fontId="14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18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7" fillId="0" borderId="18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18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21" xfId="0" applyFont="1" applyBorder="1"/>
    <xf numFmtId="0" fontId="8" fillId="0" borderId="19" xfId="0" applyFont="1" applyBorder="1"/>
    <xf numFmtId="0" fontId="8" fillId="0" borderId="20" xfId="0" applyFont="1" applyBorder="1"/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13" xfId="0" applyBorder="1"/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1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15" xfId="0" applyFont="1" applyBorder="1"/>
    <xf numFmtId="0" fontId="8" fillId="0" borderId="0" xfId="0" applyFont="1"/>
    <xf numFmtId="0" fontId="8" fillId="0" borderId="16" xfId="0" applyFont="1" applyBorder="1"/>
    <xf numFmtId="0" fontId="11" fillId="3" borderId="18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7" fillId="0" borderId="26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3" fillId="0" borderId="13" xfId="0" applyFont="1" applyBorder="1"/>
    <xf numFmtId="0" fontId="13" fillId="0" borderId="1" xfId="0" applyFont="1" applyBorder="1"/>
    <xf numFmtId="0" fontId="13" fillId="0" borderId="1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13" fillId="0" borderId="15" xfId="0" applyFont="1" applyBorder="1"/>
    <xf numFmtId="0" fontId="13" fillId="0" borderId="0" xfId="0" applyFont="1"/>
    <xf numFmtId="0" fontId="13" fillId="0" borderId="16" xfId="0" applyFont="1" applyBorder="1"/>
    <xf numFmtId="0" fontId="13" fillId="0" borderId="1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4" fillId="0" borderId="13" xfId="0" applyFont="1" applyBorder="1"/>
    <xf numFmtId="0" fontId="24" fillId="0" borderId="1" xfId="0" applyFont="1" applyBorder="1"/>
    <xf numFmtId="0" fontId="11" fillId="0" borderId="13" xfId="0" applyFont="1" applyBorder="1"/>
    <xf numFmtId="0" fontId="11" fillId="0" borderId="1" xfId="0" applyFont="1" applyBorder="1"/>
    <xf numFmtId="0" fontId="8" fillId="0" borderId="0" xfId="0" applyFont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3" fillId="0" borderId="31" xfId="0" applyFont="1" applyBorder="1"/>
    <xf numFmtId="0" fontId="13" fillId="0" borderId="32" xfId="0" applyFont="1" applyBorder="1"/>
    <xf numFmtId="0" fontId="13" fillId="0" borderId="33" xfId="0" applyFont="1" applyBorder="1"/>
    <xf numFmtId="0" fontId="1" fillId="0" borderId="13" xfId="0" applyFont="1" applyBorder="1"/>
    <xf numFmtId="0" fontId="1" fillId="0" borderId="1" xfId="0" applyFont="1" applyBorder="1"/>
    <xf numFmtId="14" fontId="14" fillId="0" borderId="18" xfId="0" applyNumberFormat="1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left" vertical="center"/>
    </xf>
    <xf numFmtId="14" fontId="14" fillId="0" borderId="4" xfId="0" applyNumberFormat="1" applyFont="1" applyBorder="1" applyAlignment="1">
      <alignment horizontal="left" vertical="center"/>
    </xf>
    <xf numFmtId="0" fontId="7" fillId="0" borderId="18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2" fillId="2" borderId="1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14" fillId="0" borderId="18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14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8" xfId="0" applyFont="1" applyBorder="1"/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6"/>
  <sheetViews>
    <sheetView view="pageLayout" zoomScaleNormal="130" workbookViewId="0">
      <selection activeCell="D7" sqref="D7"/>
    </sheetView>
  </sheetViews>
  <sheetFormatPr defaultColWidth="0" defaultRowHeight="15.75" zeroHeight="1" x14ac:dyDescent="0.25"/>
  <cols>
    <col min="1" max="1" width="10.25" customWidth="1"/>
    <col min="2" max="2" width="16.75" customWidth="1"/>
    <col min="3" max="5" width="10.875" customWidth="1"/>
    <col min="6" max="6" width="11.375" customWidth="1"/>
    <col min="7" max="7" width="0.25" customWidth="1"/>
  </cols>
  <sheetData>
    <row r="1" spans="2:6" x14ac:dyDescent="0.25"/>
    <row r="2" spans="2:6" x14ac:dyDescent="0.25"/>
    <row r="3" spans="2:6" x14ac:dyDescent="0.25"/>
    <row r="4" spans="2:6" x14ac:dyDescent="0.25"/>
    <row r="5" spans="2:6" x14ac:dyDescent="0.25"/>
    <row r="6" spans="2:6" x14ac:dyDescent="0.25"/>
    <row r="7" spans="2:6" x14ac:dyDescent="0.25"/>
    <row r="8" spans="2:6" x14ac:dyDescent="0.25"/>
    <row r="9" spans="2:6" x14ac:dyDescent="0.25"/>
    <row r="10" spans="2:6" x14ac:dyDescent="0.25"/>
    <row r="11" spans="2:6" ht="18.75" x14ac:dyDescent="0.3">
      <c r="B11" s="161" t="s">
        <v>231</v>
      </c>
      <c r="C11" s="161"/>
      <c r="D11" s="161"/>
      <c r="E11" s="161"/>
      <c r="F11" s="161"/>
    </row>
    <row r="12" spans="2:6" x14ac:dyDescent="0.25">
      <c r="B12" s="95"/>
      <c r="C12" s="95"/>
      <c r="D12" s="95"/>
      <c r="E12" s="95"/>
      <c r="F12" s="95"/>
    </row>
    <row r="13" spans="2:6" x14ac:dyDescent="0.25">
      <c r="B13" s="95"/>
      <c r="C13" s="95"/>
      <c r="D13" s="95"/>
      <c r="E13" s="95"/>
      <c r="F13" s="95"/>
    </row>
    <row r="14" spans="2:6" ht="18.75" x14ac:dyDescent="0.3">
      <c r="B14" s="162" t="s">
        <v>232</v>
      </c>
      <c r="C14" s="162"/>
      <c r="D14" s="162"/>
      <c r="E14" s="162"/>
      <c r="F14" s="162"/>
    </row>
    <row r="15" spans="2:6" x14ac:dyDescent="0.25"/>
    <row r="16" spans="2:6" x14ac:dyDescent="0.25"/>
    <row r="17" spans="2:6" ht="18.75" x14ac:dyDescent="0.3">
      <c r="B17" s="161" t="s">
        <v>276</v>
      </c>
      <c r="C17" s="161"/>
      <c r="D17" s="161"/>
      <c r="E17" s="161"/>
      <c r="F17" s="161"/>
    </row>
    <row r="18" spans="2:6" x14ac:dyDescent="0.25"/>
    <row r="19" spans="2:6" x14ac:dyDescent="0.25"/>
    <row r="20" spans="2:6" x14ac:dyDescent="0.25"/>
    <row r="21" spans="2:6" x14ac:dyDescent="0.25"/>
    <row r="22" spans="2:6" x14ac:dyDescent="0.25"/>
    <row r="23" spans="2:6" x14ac:dyDescent="0.25"/>
    <row r="24" spans="2:6" x14ac:dyDescent="0.25"/>
    <row r="25" spans="2:6" ht="18.75" x14ac:dyDescent="0.3">
      <c r="B25" s="161" t="s">
        <v>233</v>
      </c>
      <c r="C25" s="161"/>
      <c r="D25" s="161"/>
      <c r="E25" s="161"/>
      <c r="F25" s="161"/>
    </row>
    <row r="26" spans="2:6" x14ac:dyDescent="0.25"/>
    <row r="27" spans="2:6" x14ac:dyDescent="0.25"/>
    <row r="28" spans="2:6" ht="18.75" x14ac:dyDescent="0.3">
      <c r="B28" s="161">
        <v>2023</v>
      </c>
      <c r="C28" s="161"/>
      <c r="D28" s="161"/>
      <c r="E28" s="161"/>
      <c r="F28" s="161"/>
    </row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mergeCells count="5">
    <mergeCell ref="B28:F28"/>
    <mergeCell ref="B11:F11"/>
    <mergeCell ref="B14:F14"/>
    <mergeCell ref="B17:F17"/>
    <mergeCell ref="B25:F25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Liepājās iela 21, Daugavpils, LV-5417
 01.01.2023. – 31.03.2023. GADA PĀRSKATS (operatīvais)</oddHeader>
    <oddFooter>&amp;C&amp;"Calibri,Regular"&amp;14&amp;K343434Dati  ir operatīvie, nav auditēti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9"/>
  <sheetViews>
    <sheetView zoomScale="130" zoomScaleNormal="130" workbookViewId="0">
      <selection activeCell="C7" sqref="C7"/>
    </sheetView>
  </sheetViews>
  <sheetFormatPr defaultColWidth="0" defaultRowHeight="15" zeroHeight="1" x14ac:dyDescent="0.25"/>
  <cols>
    <col min="1" max="2" width="11.125" style="149" customWidth="1"/>
    <col min="3" max="3" width="20.125" style="149" customWidth="1"/>
    <col min="4" max="4" width="11.125" style="149" customWidth="1"/>
    <col min="5" max="5" width="10.875" style="149" customWidth="1"/>
    <col min="6" max="8" width="11.125" style="149" customWidth="1"/>
    <col min="9" max="16384" width="0" style="149" hidden="1"/>
  </cols>
  <sheetData>
    <row r="1" spans="1:7" ht="12.75" customHeight="1" x14ac:dyDescent="0.25"/>
    <row r="2" spans="1:7" x14ac:dyDescent="0.25">
      <c r="A2" s="322" t="s">
        <v>102</v>
      </c>
      <c r="B2" s="322"/>
      <c r="C2" s="322"/>
      <c r="D2" s="322"/>
      <c r="E2" s="322"/>
      <c r="F2" s="322"/>
      <c r="G2" s="322"/>
    </row>
    <row r="3" spans="1:7" ht="15.75" thickBot="1" x14ac:dyDescent="0.3">
      <c r="A3" s="287" t="s">
        <v>14</v>
      </c>
      <c r="B3" s="287"/>
      <c r="C3" s="287"/>
      <c r="D3" s="287"/>
      <c r="E3" s="287"/>
      <c r="F3" s="287"/>
      <c r="G3" s="287"/>
    </row>
    <row r="4" spans="1:7" ht="30.95" customHeight="1" x14ac:dyDescent="0.25">
      <c r="A4" s="323"/>
      <c r="B4" s="324"/>
      <c r="C4" s="324"/>
      <c r="D4" s="324"/>
      <c r="E4" s="325"/>
      <c r="F4" s="86" t="s">
        <v>273</v>
      </c>
      <c r="G4" s="87" t="s">
        <v>272</v>
      </c>
    </row>
    <row r="5" spans="1:7" x14ac:dyDescent="0.25">
      <c r="A5" s="329" t="s">
        <v>137</v>
      </c>
      <c r="B5" s="330"/>
      <c r="C5" s="330"/>
      <c r="D5" s="330"/>
      <c r="E5" s="330"/>
      <c r="F5" s="118">
        <v>0</v>
      </c>
      <c r="G5" s="150">
        <v>0</v>
      </c>
    </row>
    <row r="6" spans="1:7" ht="15" customHeight="1" x14ac:dyDescent="0.25">
      <c r="A6" s="193" t="s">
        <v>106</v>
      </c>
      <c r="B6" s="194"/>
      <c r="C6" s="194"/>
      <c r="D6" s="194"/>
      <c r="E6" s="194"/>
      <c r="F6" s="19">
        <v>0</v>
      </c>
      <c r="G6" s="44">
        <v>0</v>
      </c>
    </row>
    <row r="7" spans="1:7" ht="7.5" customHeight="1" x14ac:dyDescent="0.25">
      <c r="A7" s="124"/>
      <c r="B7" s="29"/>
      <c r="C7" s="29"/>
      <c r="D7" s="29"/>
      <c r="E7" s="29"/>
      <c r="F7" s="29"/>
      <c r="G7" s="125"/>
    </row>
    <row r="8" spans="1:7" ht="18" customHeight="1" x14ac:dyDescent="0.25">
      <c r="A8" s="326" t="s">
        <v>153</v>
      </c>
      <c r="B8" s="327"/>
      <c r="C8" s="327"/>
      <c r="D8" s="327"/>
      <c r="E8" s="327"/>
      <c r="F8" s="327"/>
      <c r="G8" s="328"/>
    </row>
    <row r="9" spans="1:7" ht="27.6" customHeight="1" x14ac:dyDescent="0.25">
      <c r="A9" s="126"/>
      <c r="B9" s="127"/>
      <c r="C9" s="127"/>
      <c r="D9" s="127"/>
      <c r="E9" s="128"/>
      <c r="F9" s="11" t="s">
        <v>230</v>
      </c>
      <c r="G9" s="88" t="s">
        <v>230</v>
      </c>
    </row>
    <row r="10" spans="1:7" x14ac:dyDescent="0.25">
      <c r="A10" s="304" t="s">
        <v>138</v>
      </c>
      <c r="B10" s="305"/>
      <c r="C10" s="305"/>
      <c r="D10" s="305"/>
      <c r="E10" s="305"/>
      <c r="F10" s="102"/>
      <c r="G10" s="117"/>
    </row>
    <row r="11" spans="1:7" x14ac:dyDescent="0.25">
      <c r="A11" s="304" t="s">
        <v>149</v>
      </c>
      <c r="B11" s="305"/>
      <c r="C11" s="305"/>
      <c r="D11" s="305"/>
      <c r="E11" s="305"/>
      <c r="F11" s="122">
        <v>73937</v>
      </c>
      <c r="G11" s="122">
        <v>74846</v>
      </c>
    </row>
    <row r="12" spans="1:7" x14ac:dyDescent="0.25">
      <c r="A12" s="320" t="s">
        <v>139</v>
      </c>
      <c r="B12" s="321"/>
      <c r="C12" s="321"/>
      <c r="D12" s="321"/>
      <c r="E12" s="321"/>
      <c r="F12" s="123">
        <v>0</v>
      </c>
      <c r="G12" s="123">
        <v>0</v>
      </c>
    </row>
    <row r="13" spans="1:7" x14ac:dyDescent="0.25">
      <c r="A13" s="304" t="s">
        <v>140</v>
      </c>
      <c r="B13" s="305"/>
      <c r="C13" s="305"/>
      <c r="D13" s="305"/>
      <c r="E13" s="305"/>
      <c r="F13" s="123">
        <v>-534</v>
      </c>
      <c r="G13" s="123">
        <v>-909</v>
      </c>
    </row>
    <row r="14" spans="1:7" x14ac:dyDescent="0.25">
      <c r="A14" s="304" t="s">
        <v>292</v>
      </c>
      <c r="B14" s="305"/>
      <c r="C14" s="305"/>
      <c r="D14" s="305"/>
      <c r="E14" s="305"/>
      <c r="F14" s="122">
        <f>F11+F13</f>
        <v>73403</v>
      </c>
      <c r="G14" s="122">
        <f>G11+G13</f>
        <v>73937</v>
      </c>
    </row>
    <row r="15" spans="1:7" x14ac:dyDescent="0.25">
      <c r="A15" s="320" t="s">
        <v>141</v>
      </c>
      <c r="B15" s="321"/>
      <c r="C15" s="321"/>
      <c r="D15" s="321"/>
      <c r="E15" s="321"/>
      <c r="F15" s="123"/>
      <c r="G15" s="123"/>
    </row>
    <row r="16" spans="1:7" x14ac:dyDescent="0.25">
      <c r="A16" s="304" t="s">
        <v>149</v>
      </c>
      <c r="B16" s="305"/>
      <c r="C16" s="305"/>
      <c r="D16" s="305"/>
      <c r="E16" s="305"/>
      <c r="F16" s="122">
        <v>71110</v>
      </c>
      <c r="G16" s="122">
        <v>69714</v>
      </c>
    </row>
    <row r="17" spans="1:7" x14ac:dyDescent="0.25">
      <c r="A17" s="320" t="s">
        <v>142</v>
      </c>
      <c r="B17" s="321"/>
      <c r="C17" s="321"/>
      <c r="D17" s="321"/>
      <c r="E17" s="321"/>
      <c r="F17" s="123"/>
      <c r="G17" s="123">
        <v>577</v>
      </c>
    </row>
    <row r="18" spans="1:7" x14ac:dyDescent="0.25">
      <c r="A18" s="320" t="s">
        <v>143</v>
      </c>
      <c r="B18" s="321"/>
      <c r="C18" s="321"/>
      <c r="D18" s="321"/>
      <c r="E18" s="321"/>
      <c r="F18" s="123">
        <v>-534</v>
      </c>
      <c r="G18" s="123">
        <v>-909</v>
      </c>
    </row>
    <row r="19" spans="1:7" x14ac:dyDescent="0.25">
      <c r="A19" s="304" t="s">
        <v>292</v>
      </c>
      <c r="B19" s="305"/>
      <c r="C19" s="305"/>
      <c r="D19" s="305"/>
      <c r="E19" s="305"/>
      <c r="F19" s="122">
        <f>F16-F18</f>
        <v>71644</v>
      </c>
      <c r="G19" s="122">
        <v>71110</v>
      </c>
    </row>
    <row r="20" spans="1:7" x14ac:dyDescent="0.25">
      <c r="A20" s="304" t="s">
        <v>152</v>
      </c>
      <c r="B20" s="305"/>
      <c r="C20" s="305"/>
      <c r="D20" s="305"/>
      <c r="E20" s="305"/>
      <c r="F20" s="122">
        <f>G21</f>
        <v>2827</v>
      </c>
      <c r="G20" s="122">
        <f>G11-G16</f>
        <v>5132</v>
      </c>
    </row>
    <row r="21" spans="1:7" x14ac:dyDescent="0.25">
      <c r="A21" s="306" t="s">
        <v>293</v>
      </c>
      <c r="B21" s="307"/>
      <c r="C21" s="307"/>
      <c r="D21" s="307"/>
      <c r="E21" s="307"/>
      <c r="F21" s="122">
        <f>F11-F19</f>
        <v>2293</v>
      </c>
      <c r="G21" s="122">
        <f>G14-G19</f>
        <v>2827</v>
      </c>
    </row>
    <row r="22" spans="1:7" ht="0.75" customHeight="1" x14ac:dyDescent="0.25">
      <c r="A22" s="310"/>
      <c r="B22" s="311"/>
      <c r="C22" s="311"/>
      <c r="D22" s="311"/>
      <c r="E22" s="311"/>
      <c r="F22" s="311"/>
      <c r="G22" s="312"/>
    </row>
    <row r="23" spans="1:7" x14ac:dyDescent="0.25">
      <c r="A23" s="313" t="s">
        <v>144</v>
      </c>
      <c r="B23" s="314"/>
      <c r="C23" s="314"/>
      <c r="D23" s="314"/>
      <c r="E23" s="314"/>
      <c r="F23" s="314"/>
      <c r="G23" s="315"/>
    </row>
    <row r="24" spans="1:7" ht="48" customHeight="1" x14ac:dyDescent="0.25">
      <c r="A24" s="318"/>
      <c r="B24" s="319"/>
      <c r="C24" s="319"/>
      <c r="D24" s="151" t="s">
        <v>148</v>
      </c>
      <c r="E24" s="152" t="s">
        <v>147</v>
      </c>
      <c r="F24" s="152" t="s">
        <v>145</v>
      </c>
      <c r="G24" s="136" t="s">
        <v>106</v>
      </c>
    </row>
    <row r="25" spans="1:7" x14ac:dyDescent="0.25">
      <c r="A25" s="318"/>
      <c r="B25" s="319"/>
      <c r="C25" s="319"/>
      <c r="D25" s="130" t="s">
        <v>146</v>
      </c>
      <c r="E25" s="133" t="s">
        <v>146</v>
      </c>
      <c r="F25" s="133" t="s">
        <v>146</v>
      </c>
      <c r="G25" s="137" t="s">
        <v>146</v>
      </c>
    </row>
    <row r="26" spans="1:7" x14ac:dyDescent="0.25">
      <c r="A26" s="308" t="s">
        <v>138</v>
      </c>
      <c r="B26" s="309"/>
      <c r="C26" s="309"/>
      <c r="D26" s="130"/>
      <c r="E26" s="133"/>
      <c r="F26" s="133"/>
      <c r="G26" s="137"/>
    </row>
    <row r="27" spans="1:7" x14ac:dyDescent="0.25">
      <c r="A27" s="306" t="s">
        <v>149</v>
      </c>
      <c r="B27" s="307"/>
      <c r="C27" s="307"/>
      <c r="D27" s="131">
        <v>1729924</v>
      </c>
      <c r="E27" s="134">
        <v>1906032</v>
      </c>
      <c r="F27" s="134">
        <v>456170</v>
      </c>
      <c r="G27" s="138">
        <f>D27+E27+F27</f>
        <v>4092126</v>
      </c>
    </row>
    <row r="28" spans="1:7" x14ac:dyDescent="0.25">
      <c r="A28" s="308" t="s">
        <v>139</v>
      </c>
      <c r="B28" s="309"/>
      <c r="C28" s="309"/>
      <c r="D28" s="130"/>
      <c r="E28" s="133"/>
      <c r="F28" s="133">
        <f>1974+4395</f>
        <v>6369</v>
      </c>
      <c r="G28" s="137">
        <f>D28+E28+F28</f>
        <v>6369</v>
      </c>
    </row>
    <row r="29" spans="1:7" x14ac:dyDescent="0.25">
      <c r="A29" s="308" t="s">
        <v>140</v>
      </c>
      <c r="B29" s="309"/>
      <c r="C29" s="309"/>
      <c r="D29" s="130"/>
      <c r="E29" s="133"/>
      <c r="F29" s="133">
        <v>-179</v>
      </c>
      <c r="G29" s="137">
        <f>D29+E29+F29</f>
        <v>-179</v>
      </c>
    </row>
    <row r="30" spans="1:7" x14ac:dyDescent="0.25">
      <c r="A30" s="306" t="s">
        <v>292</v>
      </c>
      <c r="B30" s="307"/>
      <c r="C30" s="307"/>
      <c r="D30" s="131">
        <f>D27+D29</f>
        <v>1729924</v>
      </c>
      <c r="E30" s="134">
        <f>E27+E29</f>
        <v>1906032</v>
      </c>
      <c r="F30" s="134">
        <f>F27+F28+F29</f>
        <v>462360</v>
      </c>
      <c r="G30" s="138">
        <f>D30+E30+F30</f>
        <v>4098316</v>
      </c>
    </row>
    <row r="31" spans="1:7" x14ac:dyDescent="0.25">
      <c r="A31" s="308" t="s">
        <v>150</v>
      </c>
      <c r="B31" s="309"/>
      <c r="C31" s="309"/>
      <c r="D31" s="130"/>
      <c r="E31" s="133"/>
      <c r="F31" s="133"/>
      <c r="G31" s="137"/>
    </row>
    <row r="32" spans="1:7" x14ac:dyDescent="0.25">
      <c r="A32" s="306" t="s">
        <v>149</v>
      </c>
      <c r="B32" s="307"/>
      <c r="C32" s="307"/>
      <c r="D32" s="131">
        <v>603634</v>
      </c>
      <c r="E32" s="134">
        <v>1542549</v>
      </c>
      <c r="F32" s="134">
        <v>346843</v>
      </c>
      <c r="G32" s="138">
        <f>D32+E32+F32</f>
        <v>2493026</v>
      </c>
    </row>
    <row r="33" spans="1:7" ht="30.95" customHeight="1" x14ac:dyDescent="0.25">
      <c r="A33" s="250" t="s">
        <v>142</v>
      </c>
      <c r="B33" s="251"/>
      <c r="C33" s="251"/>
      <c r="D33" s="130">
        <v>4871</v>
      </c>
      <c r="E33" s="133">
        <v>8838</v>
      </c>
      <c r="F33" s="133">
        <v>12164</v>
      </c>
      <c r="G33" s="137">
        <f>D33+E33+F33</f>
        <v>25873</v>
      </c>
    </row>
    <row r="34" spans="1:7" ht="40.5" customHeight="1" x14ac:dyDescent="0.25">
      <c r="A34" s="250" t="s">
        <v>151</v>
      </c>
      <c r="B34" s="251"/>
      <c r="C34" s="251"/>
      <c r="D34" s="130"/>
      <c r="E34" s="133"/>
      <c r="F34" s="133"/>
      <c r="G34" s="137">
        <f>D34+E34+F34</f>
        <v>0</v>
      </c>
    </row>
    <row r="35" spans="1:7" x14ac:dyDescent="0.25">
      <c r="A35" s="306" t="s">
        <v>292</v>
      </c>
      <c r="B35" s="307"/>
      <c r="C35" s="307"/>
      <c r="D35" s="131">
        <f>D32+D33</f>
        <v>608505</v>
      </c>
      <c r="E35" s="134">
        <f>E32+E33</f>
        <v>1551387</v>
      </c>
      <c r="F35" s="134">
        <f>F32+F33+F34</f>
        <v>359007</v>
      </c>
      <c r="G35" s="138">
        <f>D35+E35+F35</f>
        <v>2518899</v>
      </c>
    </row>
    <row r="36" spans="1:7" x14ac:dyDescent="0.25">
      <c r="A36" s="306" t="s">
        <v>152</v>
      </c>
      <c r="B36" s="307"/>
      <c r="C36" s="307"/>
      <c r="D36" s="131">
        <f>D27-D32</f>
        <v>1126290</v>
      </c>
      <c r="E36" s="134">
        <f>E27-E32</f>
        <v>363483</v>
      </c>
      <c r="F36" s="139">
        <f>F27-F32</f>
        <v>109327</v>
      </c>
      <c r="G36" s="140">
        <f>G27-G32</f>
        <v>1599100</v>
      </c>
    </row>
    <row r="37" spans="1:7" ht="15.75" thickBot="1" x14ac:dyDescent="0.3">
      <c r="A37" s="316" t="s">
        <v>293</v>
      </c>
      <c r="B37" s="317"/>
      <c r="C37" s="317"/>
      <c r="D37" s="132">
        <f>D30-D35</f>
        <v>1121419</v>
      </c>
      <c r="E37" s="135">
        <f>E30-E35</f>
        <v>354645</v>
      </c>
      <c r="F37" s="141">
        <f>F30-F35</f>
        <v>103353</v>
      </c>
      <c r="G37" s="142">
        <f>G30-G35</f>
        <v>1579417</v>
      </c>
    </row>
    <row r="38" spans="1:7" ht="10.5" customHeight="1" x14ac:dyDescent="0.25">
      <c r="A38" s="153"/>
      <c r="B38" s="153"/>
      <c r="C38" s="153"/>
      <c r="D38" s="153"/>
      <c r="E38" s="153"/>
      <c r="F38" s="153"/>
      <c r="G38" s="153"/>
    </row>
    <row r="39" spans="1:7" x14ac:dyDescent="0.25">
      <c r="A39" s="29" t="s">
        <v>17</v>
      </c>
      <c r="B39" s="29"/>
      <c r="C39" s="29"/>
      <c r="D39" s="29"/>
      <c r="E39" s="29"/>
      <c r="F39" s="29" t="s">
        <v>19</v>
      </c>
      <c r="G39" s="29"/>
    </row>
    <row r="40" spans="1:7" ht="11.25" customHeight="1" x14ac:dyDescent="0.25">
      <c r="A40" s="153"/>
      <c r="B40" s="153"/>
      <c r="C40" s="153"/>
      <c r="D40" s="153"/>
      <c r="E40" s="153"/>
      <c r="F40" s="153"/>
      <c r="G40" s="153"/>
    </row>
    <row r="41" spans="1:7" x14ac:dyDescent="0.25">
      <c r="A41" s="29" t="s">
        <v>18</v>
      </c>
      <c r="B41" s="29"/>
      <c r="C41" s="29"/>
      <c r="D41" s="29"/>
      <c r="E41" s="29"/>
      <c r="F41" s="29" t="s">
        <v>271</v>
      </c>
      <c r="G41" s="153"/>
    </row>
    <row r="42" spans="1:7" x14ac:dyDescent="0.25">
      <c r="A42" s="153"/>
      <c r="B42" s="153"/>
      <c r="C42" s="153"/>
      <c r="D42" s="153"/>
      <c r="E42" s="153"/>
      <c r="F42" s="153"/>
      <c r="G42" s="153"/>
    </row>
    <row r="43" spans="1:7" x14ac:dyDescent="0.25">
      <c r="A43" s="154"/>
      <c r="B43" s="154"/>
      <c r="C43" s="154"/>
      <c r="D43" s="154"/>
      <c r="E43" s="154"/>
      <c r="F43" s="154"/>
      <c r="G43" s="154"/>
    </row>
    <row r="49" s="149" customFormat="1" hidden="1" x14ac:dyDescent="0.25"/>
  </sheetData>
  <mergeCells count="34">
    <mergeCell ref="A18:E18"/>
    <mergeCell ref="A17:E17"/>
    <mergeCell ref="A12:E12"/>
    <mergeCell ref="A16:E16"/>
    <mergeCell ref="A2:G2"/>
    <mergeCell ref="A4:E4"/>
    <mergeCell ref="A15:E15"/>
    <mergeCell ref="A14:E14"/>
    <mergeCell ref="A13:E13"/>
    <mergeCell ref="A3:G3"/>
    <mergeCell ref="A8:G8"/>
    <mergeCell ref="A5:E5"/>
    <mergeCell ref="A6:E6"/>
    <mergeCell ref="A11:E11"/>
    <mergeCell ref="A10:E10"/>
    <mergeCell ref="A37:C37"/>
    <mergeCell ref="A24:C24"/>
    <mergeCell ref="A25:C25"/>
    <mergeCell ref="A33:C33"/>
    <mergeCell ref="A34:C34"/>
    <mergeCell ref="A35:C35"/>
    <mergeCell ref="A20:E20"/>
    <mergeCell ref="A19:E19"/>
    <mergeCell ref="A36:C36"/>
    <mergeCell ref="A29:C29"/>
    <mergeCell ref="A30:C30"/>
    <mergeCell ref="A31:C31"/>
    <mergeCell ref="A22:G22"/>
    <mergeCell ref="A21:E21"/>
    <mergeCell ref="A32:C32"/>
    <mergeCell ref="A27:C27"/>
    <mergeCell ref="A28:C28"/>
    <mergeCell ref="A26:C26"/>
    <mergeCell ref="A23:G23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&amp;C&amp;"Calibri,Regular"&amp;14&amp;K161616Dati  ir operatīvie, nav auditēti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view="pageLayout" topLeftCell="A4" zoomScaleNormal="130" workbookViewId="0">
      <selection activeCell="H9" sqref="H9"/>
    </sheetView>
  </sheetViews>
  <sheetFormatPr defaultColWidth="0" defaultRowHeight="15.75" zeroHeight="1" x14ac:dyDescent="0.25"/>
  <cols>
    <col min="1" max="4" width="11.125" customWidth="1"/>
    <col min="5" max="5" width="10.875" customWidth="1"/>
    <col min="6" max="6" width="2.875" customWidth="1"/>
    <col min="7" max="7" width="15.375" customWidth="1"/>
    <col min="8" max="8" width="13.375" customWidth="1"/>
    <col min="9" max="9" width="11.125" customWidth="1"/>
  </cols>
  <sheetData>
    <row r="1" spans="1:8" x14ac:dyDescent="0.25"/>
    <row r="2" spans="1:8" ht="27.75" customHeight="1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ht="16.5" thickBot="1" x14ac:dyDescent="0.3">
      <c r="A3" s="268" t="s">
        <v>154</v>
      </c>
      <c r="B3" s="268"/>
      <c r="C3" s="268"/>
      <c r="D3" s="268"/>
      <c r="E3" s="268"/>
      <c r="F3" s="268"/>
      <c r="G3" s="268"/>
      <c r="H3" s="268"/>
    </row>
    <row r="4" spans="1:8" ht="30.95" customHeight="1" x14ac:dyDescent="0.25">
      <c r="A4" s="337" t="s">
        <v>156</v>
      </c>
      <c r="B4" s="338"/>
      <c r="C4" s="338"/>
      <c r="D4" s="338"/>
      <c r="E4" s="338"/>
      <c r="F4" s="338"/>
      <c r="G4" s="79" t="s">
        <v>155</v>
      </c>
      <c r="H4" s="85" t="s">
        <v>106</v>
      </c>
    </row>
    <row r="5" spans="1:8" x14ac:dyDescent="0.25">
      <c r="A5" s="208" t="s">
        <v>149</v>
      </c>
      <c r="B5" s="209"/>
      <c r="C5" s="209"/>
      <c r="D5" s="209"/>
      <c r="E5" s="209"/>
      <c r="F5" s="209"/>
      <c r="G5" s="26" t="s">
        <v>146</v>
      </c>
      <c r="H5" s="38" t="s">
        <v>146</v>
      </c>
    </row>
    <row r="6" spans="1:8" x14ac:dyDescent="0.25">
      <c r="A6" s="187" t="s">
        <v>157</v>
      </c>
      <c r="B6" s="188"/>
      <c r="C6" s="188"/>
      <c r="D6" s="188"/>
      <c r="E6" s="188"/>
      <c r="F6" s="189"/>
      <c r="G6" s="102">
        <v>563264</v>
      </c>
      <c r="H6" s="143">
        <v>276502</v>
      </c>
    </row>
    <row r="7" spans="1:8" ht="30.95" customHeight="1" x14ac:dyDescent="0.25">
      <c r="A7" s="334" t="s">
        <v>158</v>
      </c>
      <c r="B7" s="335"/>
      <c r="C7" s="335"/>
      <c r="D7" s="335"/>
      <c r="E7" s="335"/>
      <c r="F7" s="336"/>
      <c r="G7" s="102">
        <f>G9-G6</f>
        <v>14212</v>
      </c>
      <c r="H7" s="143">
        <v>286762</v>
      </c>
    </row>
    <row r="8" spans="1:8" x14ac:dyDescent="0.25">
      <c r="A8" s="331">
        <v>45016</v>
      </c>
      <c r="B8" s="332"/>
      <c r="C8" s="332"/>
      <c r="D8" s="332"/>
      <c r="E8" s="332"/>
      <c r="F8" s="333"/>
      <c r="G8" s="129">
        <f>G9</f>
        <v>577476</v>
      </c>
      <c r="H8" s="144">
        <f>SUM(H6:H7)</f>
        <v>563264</v>
      </c>
    </row>
    <row r="9" spans="1:8" x14ac:dyDescent="0.25">
      <c r="A9" s="187"/>
      <c r="B9" s="188"/>
      <c r="C9" s="188"/>
      <c r="D9" s="188"/>
      <c r="E9" s="188"/>
      <c r="F9" s="189"/>
      <c r="G9" s="129">
        <f>'Bilanse A'!F17</f>
        <v>577476</v>
      </c>
      <c r="H9" s="144">
        <f>H8</f>
        <v>563264</v>
      </c>
    </row>
    <row r="10" spans="1:8" x14ac:dyDescent="0.25">
      <c r="A10" s="72"/>
      <c r="B10" s="5"/>
      <c r="C10" s="5"/>
      <c r="D10" s="5"/>
      <c r="E10" s="5"/>
      <c r="F10" s="5"/>
      <c r="G10" s="5"/>
      <c r="H10" s="73"/>
    </row>
    <row r="11" spans="1:8" x14ac:dyDescent="0.25">
      <c r="A11" s="267" t="s">
        <v>159</v>
      </c>
      <c r="B11" s="268"/>
      <c r="C11" s="268"/>
      <c r="D11" s="268"/>
      <c r="E11" s="268"/>
      <c r="F11" s="268"/>
      <c r="G11" s="268"/>
      <c r="H11" s="293"/>
    </row>
    <row r="12" spans="1:8" x14ac:dyDescent="0.25">
      <c r="A12" s="166"/>
      <c r="B12" s="167"/>
      <c r="C12" s="167"/>
      <c r="D12" s="167"/>
      <c r="E12" s="167"/>
      <c r="F12" s="167"/>
      <c r="G12" s="94" t="s">
        <v>291</v>
      </c>
      <c r="H12" s="119" t="s">
        <v>272</v>
      </c>
    </row>
    <row r="13" spans="1:8" x14ac:dyDescent="0.25">
      <c r="A13" s="166" t="s">
        <v>160</v>
      </c>
      <c r="B13" s="167"/>
      <c r="C13" s="167"/>
      <c r="D13" s="167"/>
      <c r="E13" s="167"/>
      <c r="F13" s="167"/>
      <c r="G13" s="3">
        <f>'Bilanse A'!F22</f>
        <v>336045</v>
      </c>
      <c r="H13" s="42">
        <f>'Bilanse A'!G22</f>
        <v>314878</v>
      </c>
    </row>
    <row r="14" spans="1:8" x14ac:dyDescent="0.25">
      <c r="A14" s="166" t="s">
        <v>161</v>
      </c>
      <c r="B14" s="167"/>
      <c r="C14" s="167"/>
      <c r="D14" s="167"/>
      <c r="E14" s="167"/>
      <c r="F14" s="167"/>
      <c r="G14" s="3">
        <f>'Bilanse A'!F23</f>
        <v>13723</v>
      </c>
      <c r="H14" s="42">
        <f>'Bilanse A'!G23</f>
        <v>10175</v>
      </c>
    </row>
    <row r="15" spans="1:8" x14ac:dyDescent="0.25">
      <c r="A15" s="172" t="s">
        <v>162</v>
      </c>
      <c r="B15" s="173"/>
      <c r="C15" s="173"/>
      <c r="D15" s="173"/>
      <c r="E15" s="173"/>
      <c r="F15" s="173"/>
      <c r="G15" s="19">
        <f>G13+G14</f>
        <v>349768</v>
      </c>
      <c r="H15" s="44">
        <f>'Bilanse A'!G24</f>
        <v>325053</v>
      </c>
    </row>
    <row r="16" spans="1:8" x14ac:dyDescent="0.25">
      <c r="A16" s="72"/>
      <c r="B16" s="5"/>
      <c r="C16" s="5"/>
      <c r="D16" s="5"/>
      <c r="E16" s="5"/>
      <c r="F16" s="5"/>
      <c r="G16" s="5"/>
      <c r="H16" s="73"/>
    </row>
    <row r="17" spans="1:8" x14ac:dyDescent="0.25">
      <c r="A17" s="286" t="s">
        <v>163</v>
      </c>
      <c r="B17" s="287"/>
      <c r="C17" s="287"/>
      <c r="D17" s="287"/>
      <c r="E17" s="287"/>
      <c r="F17" s="287"/>
      <c r="G17" s="287"/>
      <c r="H17" s="288"/>
    </row>
    <row r="18" spans="1:8" x14ac:dyDescent="0.25">
      <c r="A18" s="187"/>
      <c r="B18" s="188"/>
      <c r="C18" s="188"/>
      <c r="D18" s="188"/>
      <c r="E18" s="188"/>
      <c r="F18" s="189"/>
      <c r="G18" s="22" t="str">
        <f>G12</f>
        <v>31.12.2023. EUR</v>
      </c>
      <c r="H18" s="37" t="str">
        <f>H12</f>
        <v>31.12.2022. EUR</v>
      </c>
    </row>
    <row r="19" spans="1:8" x14ac:dyDescent="0.25">
      <c r="A19" s="166" t="s">
        <v>164</v>
      </c>
      <c r="B19" s="167"/>
      <c r="C19" s="167"/>
      <c r="D19" s="167"/>
      <c r="E19" s="167"/>
      <c r="F19" s="167"/>
      <c r="G19" s="3">
        <f>G22-G21-G20</f>
        <v>3750509</v>
      </c>
      <c r="H19" s="42">
        <f>H22-H21-H20</f>
        <v>3633357</v>
      </c>
    </row>
    <row r="20" spans="1:8" x14ac:dyDescent="0.25">
      <c r="A20" s="166" t="s">
        <v>165</v>
      </c>
      <c r="B20" s="167"/>
      <c r="C20" s="167"/>
      <c r="D20" s="167"/>
      <c r="E20" s="167"/>
      <c r="F20" s="167"/>
      <c r="G20" s="3">
        <v>-1227531</v>
      </c>
      <c r="H20" s="42">
        <v>-1227531</v>
      </c>
    </row>
    <row r="21" spans="1:8" x14ac:dyDescent="0.25">
      <c r="A21" s="166" t="s">
        <v>166</v>
      </c>
      <c r="B21" s="167"/>
      <c r="C21" s="167"/>
      <c r="D21" s="167"/>
      <c r="E21" s="167"/>
      <c r="F21" s="167"/>
      <c r="G21" s="3">
        <v>-667769</v>
      </c>
      <c r="H21" s="42">
        <v>-667769</v>
      </c>
    </row>
    <row r="22" spans="1:8" x14ac:dyDescent="0.25">
      <c r="A22" s="172" t="s">
        <v>162</v>
      </c>
      <c r="B22" s="173"/>
      <c r="C22" s="173"/>
      <c r="D22" s="173"/>
      <c r="E22" s="173"/>
      <c r="F22" s="173"/>
      <c r="G22" s="19">
        <f>'Bilanse A'!F26</f>
        <v>1855209</v>
      </c>
      <c r="H22" s="44">
        <f>'Bilanse A'!G26</f>
        <v>1738057</v>
      </c>
    </row>
    <row r="23" spans="1:8" x14ac:dyDescent="0.25">
      <c r="A23" s="72"/>
      <c r="B23" s="5"/>
      <c r="C23" s="5"/>
      <c r="D23" s="5"/>
      <c r="E23" s="5"/>
      <c r="F23" s="5"/>
      <c r="G23" s="5"/>
      <c r="H23" s="73"/>
    </row>
    <row r="24" spans="1:8" x14ac:dyDescent="0.25">
      <c r="A24" s="72"/>
      <c r="B24" s="5"/>
      <c r="C24" s="5"/>
      <c r="D24" s="5"/>
      <c r="E24" s="5"/>
      <c r="F24" s="5"/>
      <c r="G24" s="5"/>
      <c r="H24" s="73"/>
    </row>
    <row r="25" spans="1:8" x14ac:dyDescent="0.25">
      <c r="A25" s="294" t="s">
        <v>167</v>
      </c>
      <c r="B25" s="295"/>
      <c r="C25" s="295"/>
      <c r="D25" s="295"/>
      <c r="E25" s="295"/>
      <c r="F25" s="295"/>
      <c r="G25" s="295"/>
      <c r="H25" s="296"/>
    </row>
    <row r="26" spans="1:8" x14ac:dyDescent="0.25">
      <c r="A26" s="187"/>
      <c r="B26" s="188"/>
      <c r="C26" s="188"/>
      <c r="D26" s="188"/>
      <c r="E26" s="188"/>
      <c r="F26" s="189"/>
      <c r="G26" s="22" t="str">
        <f>G18</f>
        <v>31.12.2023. EUR</v>
      </c>
      <c r="H26" s="37" t="str">
        <f>H18</f>
        <v>31.12.2022. EUR</v>
      </c>
    </row>
    <row r="27" spans="1:8" x14ac:dyDescent="0.25">
      <c r="A27" s="166" t="s">
        <v>168</v>
      </c>
      <c r="B27" s="167"/>
      <c r="C27" s="167"/>
      <c r="D27" s="167"/>
      <c r="E27" s="167"/>
      <c r="F27" s="167"/>
      <c r="G27" s="3">
        <f>'Bilanse A'!F28</f>
        <v>2285019</v>
      </c>
      <c r="H27" s="42">
        <f>'Bilanse A'!G28</f>
        <v>2490015</v>
      </c>
    </row>
    <row r="28" spans="1:8" ht="16.5" thickBot="1" x14ac:dyDescent="0.3">
      <c r="A28" s="258" t="s">
        <v>106</v>
      </c>
      <c r="B28" s="259"/>
      <c r="C28" s="259"/>
      <c r="D28" s="259"/>
      <c r="E28" s="259"/>
      <c r="F28" s="259"/>
      <c r="G28" s="46">
        <f>G27</f>
        <v>2285019</v>
      </c>
      <c r="H28" s="47">
        <f>H27</f>
        <v>2490015</v>
      </c>
    </row>
    <row r="29" spans="1:8" x14ac:dyDescent="0.25"/>
    <row r="30" spans="1:8" x14ac:dyDescent="0.25">
      <c r="A30" s="5" t="s">
        <v>17</v>
      </c>
      <c r="B30" s="5"/>
      <c r="C30" s="5"/>
      <c r="D30" s="5"/>
      <c r="E30" s="5"/>
      <c r="F30" s="5"/>
      <c r="G30" s="5" t="s">
        <v>19</v>
      </c>
    </row>
    <row r="31" spans="1:8" x14ac:dyDescent="0.25"/>
    <row r="32" spans="1:8" x14ac:dyDescent="0.25">
      <c r="A32" s="5" t="s">
        <v>18</v>
      </c>
      <c r="B32" s="5"/>
      <c r="C32" s="5"/>
      <c r="D32" s="5"/>
      <c r="E32" s="5"/>
      <c r="F32" s="5"/>
      <c r="G32" s="93" t="s">
        <v>271</v>
      </c>
    </row>
    <row r="33" x14ac:dyDescent="0.25"/>
    <row r="34" x14ac:dyDescent="0.25"/>
    <row r="36" x14ac:dyDescent="0.25"/>
    <row r="37" x14ac:dyDescent="0.25"/>
    <row r="38" x14ac:dyDescent="0.25"/>
    <row r="40" x14ac:dyDescent="0.25"/>
    <row r="42" x14ac:dyDescent="0.25"/>
  </sheetData>
  <mergeCells count="23">
    <mergeCell ref="A8:F8"/>
    <mergeCell ref="A9:F9"/>
    <mergeCell ref="A7:F7"/>
    <mergeCell ref="A2:G2"/>
    <mergeCell ref="A5:F5"/>
    <mergeCell ref="A4:F4"/>
    <mergeCell ref="A3:H3"/>
    <mergeCell ref="A6:F6"/>
    <mergeCell ref="A28:F28"/>
    <mergeCell ref="A21:F21"/>
    <mergeCell ref="A22:F22"/>
    <mergeCell ref="A27:F27"/>
    <mergeCell ref="A13:F13"/>
    <mergeCell ref="A14:F14"/>
    <mergeCell ref="A15:F15"/>
    <mergeCell ref="A12:F12"/>
    <mergeCell ref="A11:H11"/>
    <mergeCell ref="A17:H17"/>
    <mergeCell ref="A26:F26"/>
    <mergeCell ref="A25:H25"/>
    <mergeCell ref="A18:F18"/>
    <mergeCell ref="A19:F19"/>
    <mergeCell ref="A20:F20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&amp;C&amp;"Calibri,Regular"&amp;14&amp;K161616Dati  ir operatīvie, nav auditēti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0"/>
  <sheetViews>
    <sheetView view="pageLayout" zoomScaleNormal="130" workbookViewId="0">
      <selection activeCell="A22" sqref="A22:H22"/>
    </sheetView>
  </sheetViews>
  <sheetFormatPr defaultColWidth="0" defaultRowHeight="15.75" zeroHeight="1" x14ac:dyDescent="0.25"/>
  <cols>
    <col min="1" max="5" width="11.125" customWidth="1"/>
    <col min="6" max="6" width="0.375" customWidth="1"/>
    <col min="7" max="7" width="16.125" customWidth="1"/>
    <col min="8" max="8" width="16.375" customWidth="1"/>
    <col min="9" max="9" width="11.125" customWidth="1"/>
  </cols>
  <sheetData>
    <row r="1" spans="1:8" x14ac:dyDescent="0.25"/>
    <row r="2" spans="1:8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ht="16.5" thickBot="1" x14ac:dyDescent="0.3">
      <c r="A3" s="268" t="s">
        <v>169</v>
      </c>
      <c r="B3" s="268"/>
      <c r="C3" s="268"/>
      <c r="D3" s="268"/>
      <c r="E3" s="268"/>
      <c r="F3" s="268"/>
      <c r="G3" s="268"/>
      <c r="H3" s="268"/>
    </row>
    <row r="4" spans="1:8" ht="30.95" customHeight="1" x14ac:dyDescent="0.25">
      <c r="A4" s="351"/>
      <c r="B4" s="352"/>
      <c r="C4" s="352"/>
      <c r="D4" s="352"/>
      <c r="E4" s="352"/>
      <c r="F4" s="353"/>
      <c r="G4" s="86" t="s">
        <v>273</v>
      </c>
      <c r="H4" s="87" t="s">
        <v>272</v>
      </c>
    </row>
    <row r="5" spans="1:8" x14ac:dyDescent="0.25">
      <c r="A5" s="187" t="s">
        <v>170</v>
      </c>
      <c r="B5" s="188"/>
      <c r="C5" s="188"/>
      <c r="D5" s="188"/>
      <c r="E5" s="188"/>
      <c r="F5" s="189"/>
      <c r="G5" s="3"/>
      <c r="H5" s="42"/>
    </row>
    <row r="6" spans="1:8" x14ac:dyDescent="0.25">
      <c r="A6" s="187" t="s">
        <v>171</v>
      </c>
      <c r="B6" s="188"/>
      <c r="C6" s="188"/>
      <c r="D6" s="188"/>
      <c r="E6" s="188"/>
      <c r="F6" s="189"/>
      <c r="G6" s="3">
        <v>1521</v>
      </c>
      <c r="H6" s="42">
        <v>1740</v>
      </c>
    </row>
    <row r="7" spans="1:8" x14ac:dyDescent="0.25">
      <c r="A7" s="187" t="s">
        <v>172</v>
      </c>
      <c r="B7" s="188"/>
      <c r="C7" s="188"/>
      <c r="D7" s="188"/>
      <c r="E7" s="188"/>
      <c r="F7" s="189"/>
      <c r="G7" s="3">
        <v>22782</v>
      </c>
      <c r="H7" s="42"/>
    </row>
    <row r="8" spans="1:8" x14ac:dyDescent="0.25">
      <c r="A8" s="187" t="s">
        <v>173</v>
      </c>
      <c r="B8" s="188"/>
      <c r="C8" s="188"/>
      <c r="D8" s="188"/>
      <c r="E8" s="188"/>
      <c r="F8" s="189"/>
      <c r="G8" s="3">
        <v>551</v>
      </c>
      <c r="H8" s="42">
        <v>24462</v>
      </c>
    </row>
    <row r="9" spans="1:8" x14ac:dyDescent="0.25">
      <c r="A9" s="187" t="s">
        <v>174</v>
      </c>
      <c r="B9" s="188"/>
      <c r="C9" s="188"/>
      <c r="D9" s="188"/>
      <c r="E9" s="188"/>
      <c r="F9" s="189"/>
      <c r="G9" s="3"/>
      <c r="H9" s="42"/>
    </row>
    <row r="10" spans="1:8" x14ac:dyDescent="0.25">
      <c r="A10" s="184" t="s">
        <v>106</v>
      </c>
      <c r="B10" s="185"/>
      <c r="C10" s="185"/>
      <c r="D10" s="185"/>
      <c r="E10" s="185"/>
      <c r="F10" s="186"/>
      <c r="G10" s="44">
        <f>G6+G7+G8</f>
        <v>24854</v>
      </c>
      <c r="H10" s="44">
        <f>H5+H6+H7+H8+H9</f>
        <v>26202</v>
      </c>
    </row>
    <row r="11" spans="1:8" x14ac:dyDescent="0.25">
      <c r="A11" s="187" t="s">
        <v>161</v>
      </c>
      <c r="B11" s="188"/>
      <c r="C11" s="188"/>
      <c r="D11" s="188"/>
      <c r="E11" s="188"/>
      <c r="F11" s="189"/>
      <c r="G11" s="3"/>
      <c r="H11" s="42"/>
    </row>
    <row r="12" spans="1:8" x14ac:dyDescent="0.25">
      <c r="A12" s="342" t="s">
        <v>162</v>
      </c>
      <c r="B12" s="343"/>
      <c r="C12" s="343"/>
      <c r="D12" s="343"/>
      <c r="E12" s="343"/>
      <c r="F12" s="344"/>
      <c r="G12" s="3"/>
      <c r="H12" s="42"/>
    </row>
    <row r="13" spans="1:8" x14ac:dyDescent="0.25">
      <c r="A13" s="72"/>
      <c r="B13" s="5"/>
      <c r="C13" s="5"/>
      <c r="D13" s="5"/>
      <c r="E13" s="5"/>
      <c r="F13" s="5"/>
      <c r="G13" s="5"/>
      <c r="H13" s="73"/>
    </row>
    <row r="14" spans="1:8" x14ac:dyDescent="0.25">
      <c r="A14" s="345" t="s">
        <v>175</v>
      </c>
      <c r="B14" s="346"/>
      <c r="C14" s="346"/>
      <c r="D14" s="346"/>
      <c r="E14" s="346"/>
      <c r="F14" s="346"/>
      <c r="G14" s="346"/>
      <c r="H14" s="347"/>
    </row>
    <row r="15" spans="1:8" x14ac:dyDescent="0.25">
      <c r="A15" s="187"/>
      <c r="B15" s="188"/>
      <c r="C15" s="188"/>
      <c r="D15" s="188"/>
      <c r="E15" s="188"/>
      <c r="F15" s="189"/>
      <c r="G15" s="22" t="str">
        <f>G4</f>
        <v>31.03.2023. EUR</v>
      </c>
      <c r="H15" s="37" t="str">
        <f>H4</f>
        <v>31.12.2022. EUR</v>
      </c>
    </row>
    <row r="16" spans="1:8" x14ac:dyDescent="0.25">
      <c r="A16" s="187" t="s">
        <v>176</v>
      </c>
      <c r="B16" s="188"/>
      <c r="C16" s="188"/>
      <c r="D16" s="188"/>
      <c r="E16" s="188"/>
      <c r="F16" s="189"/>
      <c r="G16" s="3">
        <v>27960</v>
      </c>
      <c r="H16" s="42">
        <v>31573</v>
      </c>
    </row>
    <row r="17" spans="1:8" x14ac:dyDescent="0.25">
      <c r="A17" s="187" t="s">
        <v>177</v>
      </c>
      <c r="B17" s="188"/>
      <c r="C17" s="188"/>
      <c r="D17" s="188"/>
      <c r="E17" s="188"/>
      <c r="F17" s="189"/>
      <c r="G17" s="3">
        <f>4807963-G16-G18</f>
        <v>4773478</v>
      </c>
      <c r="H17" s="42">
        <v>4640965</v>
      </c>
    </row>
    <row r="18" spans="1:8" x14ac:dyDescent="0.25">
      <c r="A18" s="187" t="s">
        <v>178</v>
      </c>
      <c r="B18" s="188"/>
      <c r="C18" s="188"/>
      <c r="D18" s="188"/>
      <c r="E18" s="188"/>
      <c r="F18" s="189"/>
      <c r="G18" s="3">
        <v>6525</v>
      </c>
      <c r="H18" s="42">
        <v>6320</v>
      </c>
    </row>
    <row r="19" spans="1:8" x14ac:dyDescent="0.25">
      <c r="A19" s="184" t="s">
        <v>106</v>
      </c>
      <c r="B19" s="185"/>
      <c r="C19" s="185"/>
      <c r="D19" s="185"/>
      <c r="E19" s="185"/>
      <c r="F19" s="186"/>
      <c r="G19" s="44">
        <f>G16+G17+G18</f>
        <v>4807963</v>
      </c>
      <c r="H19" s="44">
        <f>H16+H17+H18</f>
        <v>4678858</v>
      </c>
    </row>
    <row r="20" spans="1:8" x14ac:dyDescent="0.25">
      <c r="A20" s="72"/>
      <c r="B20" s="5"/>
      <c r="C20" s="5"/>
      <c r="D20" s="5"/>
      <c r="E20" s="5"/>
      <c r="F20" s="5"/>
      <c r="G20" s="5"/>
      <c r="H20" s="73"/>
    </row>
    <row r="21" spans="1:8" hidden="1" x14ac:dyDescent="0.25">
      <c r="A21" s="345" t="s">
        <v>229</v>
      </c>
      <c r="B21" s="346"/>
      <c r="C21" s="346"/>
      <c r="D21" s="346"/>
      <c r="E21" s="346"/>
      <c r="F21" s="346"/>
      <c r="G21" s="346"/>
      <c r="H21" s="347"/>
    </row>
    <row r="22" spans="1:8" s="30" customFormat="1" ht="61.7" customHeight="1" x14ac:dyDescent="0.25">
      <c r="A22" s="348" t="s">
        <v>298</v>
      </c>
      <c r="B22" s="349"/>
      <c r="C22" s="349"/>
      <c r="D22" s="349"/>
      <c r="E22" s="349"/>
      <c r="F22" s="349"/>
      <c r="G22" s="349"/>
      <c r="H22" s="350"/>
    </row>
    <row r="23" spans="1:8" x14ac:dyDescent="0.25">
      <c r="A23" s="345" t="s">
        <v>294</v>
      </c>
      <c r="B23" s="346"/>
      <c r="C23" s="346"/>
      <c r="D23" s="346"/>
      <c r="E23" s="346"/>
      <c r="F23" s="346"/>
      <c r="G23" s="346"/>
      <c r="H23" s="347"/>
    </row>
    <row r="24" spans="1:8" ht="30.95" customHeight="1" thickBot="1" x14ac:dyDescent="0.3">
      <c r="A24" s="339" t="s">
        <v>295</v>
      </c>
      <c r="B24" s="340"/>
      <c r="C24" s="340"/>
      <c r="D24" s="340"/>
      <c r="E24" s="340"/>
      <c r="F24" s="340"/>
      <c r="G24" s="340"/>
      <c r="H24" s="341"/>
    </row>
    <row r="25" spans="1:8" x14ac:dyDescent="0.25"/>
    <row r="26" spans="1:8" x14ac:dyDescent="0.25">
      <c r="A26" s="5" t="s">
        <v>17</v>
      </c>
      <c r="B26" s="5"/>
      <c r="G26" s="5" t="s">
        <v>19</v>
      </c>
    </row>
    <row r="27" spans="1:8" x14ac:dyDescent="0.25"/>
    <row r="28" spans="1:8" x14ac:dyDescent="0.25">
      <c r="A28" s="5" t="s">
        <v>18</v>
      </c>
      <c r="B28" s="5"/>
      <c r="G28" s="93" t="s">
        <v>271</v>
      </c>
    </row>
    <row r="29" spans="1:8" x14ac:dyDescent="0.25"/>
    <row r="30" spans="1:8" x14ac:dyDescent="0.25"/>
    <row r="31" spans="1:8" x14ac:dyDescent="0.25"/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mergeCells count="21">
    <mergeCell ref="A2:G2"/>
    <mergeCell ref="A3:H3"/>
    <mergeCell ref="A4:F4"/>
    <mergeCell ref="A5:F5"/>
    <mergeCell ref="A18:F18"/>
    <mergeCell ref="A16:F16"/>
    <mergeCell ref="A17:F17"/>
    <mergeCell ref="A10:F10"/>
    <mergeCell ref="A6:F6"/>
    <mergeCell ref="A7:F7"/>
    <mergeCell ref="A11:F11"/>
    <mergeCell ref="A8:F8"/>
    <mergeCell ref="A9:F9"/>
    <mergeCell ref="A24:H24"/>
    <mergeCell ref="A19:F19"/>
    <mergeCell ref="A12:F12"/>
    <mergeCell ref="A14:H14"/>
    <mergeCell ref="A15:F15"/>
    <mergeCell ref="A21:H21"/>
    <mergeCell ref="A22:H22"/>
    <mergeCell ref="A23:H23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&amp;C&amp;"Calibri,Regular"&amp;14&amp;K111111Dati  ir operatīvie, nav auditēti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8"/>
  <sheetViews>
    <sheetView tabSelected="1" view="pageLayout" zoomScaleNormal="130" workbookViewId="0">
      <selection activeCell="A4" sqref="A4:D4"/>
    </sheetView>
  </sheetViews>
  <sheetFormatPr defaultColWidth="0" defaultRowHeight="15.75" zeroHeight="1" x14ac:dyDescent="0.25"/>
  <cols>
    <col min="1" max="4" width="11.125" customWidth="1"/>
    <col min="5" max="5" width="7.625" customWidth="1"/>
    <col min="6" max="9" width="11.125" customWidth="1"/>
  </cols>
  <sheetData>
    <row r="1" spans="1:8" x14ac:dyDescent="0.25"/>
    <row r="2" spans="1:8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ht="16.5" thickBot="1" x14ac:dyDescent="0.3">
      <c r="A3" s="287" t="s">
        <v>179</v>
      </c>
      <c r="B3" s="287"/>
      <c r="C3" s="287"/>
      <c r="D3" s="287"/>
      <c r="E3" s="287"/>
      <c r="F3" s="287"/>
      <c r="G3" s="287"/>
      <c r="H3" s="287"/>
    </row>
    <row r="4" spans="1:8" ht="30.95" customHeight="1" x14ac:dyDescent="0.25">
      <c r="A4" s="337" t="s">
        <v>180</v>
      </c>
      <c r="B4" s="338"/>
      <c r="C4" s="338"/>
      <c r="D4" s="338"/>
      <c r="E4" s="366" t="s">
        <v>273</v>
      </c>
      <c r="F4" s="353"/>
      <c r="G4" s="366" t="s">
        <v>272</v>
      </c>
      <c r="H4" s="367"/>
    </row>
    <row r="5" spans="1:8" x14ac:dyDescent="0.25">
      <c r="A5" s="166" t="s">
        <v>181</v>
      </c>
      <c r="B5" s="167"/>
      <c r="C5" s="167"/>
      <c r="D5" s="167"/>
      <c r="E5" s="356">
        <v>209088</v>
      </c>
      <c r="F5" s="356"/>
      <c r="G5" s="266"/>
      <c r="H5" s="360"/>
    </row>
    <row r="6" spans="1:8" x14ac:dyDescent="0.25">
      <c r="A6" s="166" t="s">
        <v>182</v>
      </c>
      <c r="B6" s="167"/>
      <c r="C6" s="167"/>
      <c r="D6" s="167"/>
      <c r="E6" s="356">
        <v>283220</v>
      </c>
      <c r="F6" s="356"/>
      <c r="G6" s="266">
        <v>61321</v>
      </c>
      <c r="H6" s="360"/>
    </row>
    <row r="7" spans="1:8" x14ac:dyDescent="0.25">
      <c r="A7" s="166" t="s">
        <v>183</v>
      </c>
      <c r="B7" s="167"/>
      <c r="C7" s="167"/>
      <c r="D7" s="167"/>
      <c r="E7" s="356">
        <v>27065</v>
      </c>
      <c r="F7" s="356"/>
      <c r="G7" s="266"/>
      <c r="H7" s="360"/>
    </row>
    <row r="8" spans="1:8" x14ac:dyDescent="0.25">
      <c r="A8" s="166" t="s">
        <v>184</v>
      </c>
      <c r="B8" s="167"/>
      <c r="C8" s="167"/>
      <c r="D8" s="167"/>
      <c r="E8" s="356"/>
      <c r="F8" s="356"/>
      <c r="G8" s="266"/>
      <c r="H8" s="360"/>
    </row>
    <row r="9" spans="1:8" x14ac:dyDescent="0.25">
      <c r="A9" s="202" t="s">
        <v>185</v>
      </c>
      <c r="B9" s="203"/>
      <c r="C9" s="203"/>
      <c r="D9" s="203"/>
      <c r="E9" s="358">
        <f>E5+E6+E7+E8</f>
        <v>519373</v>
      </c>
      <c r="F9" s="359"/>
      <c r="G9" s="361">
        <f>G5+G6+G7+G8</f>
        <v>61321</v>
      </c>
      <c r="H9" s="362"/>
    </row>
    <row r="10" spans="1:8" s="14" customFormat="1" x14ac:dyDescent="0.25">
      <c r="A10" s="82"/>
      <c r="B10" s="83"/>
      <c r="C10" s="83"/>
      <c r="D10" s="83"/>
      <c r="E10" s="83"/>
      <c r="F10" s="83"/>
      <c r="G10" s="83"/>
      <c r="H10" s="84"/>
    </row>
    <row r="11" spans="1:8" x14ac:dyDescent="0.25">
      <c r="A11" s="363" t="s">
        <v>186</v>
      </c>
      <c r="B11" s="364"/>
      <c r="C11" s="364"/>
      <c r="D11" s="364"/>
      <c r="E11" s="361" t="str">
        <f>E4</f>
        <v>31.03.2023. EUR</v>
      </c>
      <c r="F11" s="361"/>
      <c r="G11" s="361" t="str">
        <f>G4</f>
        <v>31.12.2022. EUR</v>
      </c>
      <c r="H11" s="362"/>
    </row>
    <row r="12" spans="1:8" x14ac:dyDescent="0.25">
      <c r="A12" s="166" t="s">
        <v>181</v>
      </c>
      <c r="B12" s="167"/>
      <c r="C12" s="167"/>
      <c r="D12" s="167"/>
      <c r="E12" s="266">
        <v>172510</v>
      </c>
      <c r="F12" s="266"/>
      <c r="G12" s="266">
        <v>362974</v>
      </c>
      <c r="H12" s="360"/>
    </row>
    <row r="13" spans="1:8" x14ac:dyDescent="0.25">
      <c r="A13" s="166" t="s">
        <v>182</v>
      </c>
      <c r="B13" s="167"/>
      <c r="C13" s="167"/>
      <c r="D13" s="167"/>
      <c r="E13" s="356">
        <v>17925</v>
      </c>
      <c r="F13" s="356"/>
      <c r="G13" s="266">
        <v>239676</v>
      </c>
      <c r="H13" s="360"/>
    </row>
    <row r="14" spans="1:8" x14ac:dyDescent="0.25">
      <c r="A14" s="329" t="s">
        <v>256</v>
      </c>
      <c r="B14" s="167"/>
      <c r="C14" s="167"/>
      <c r="D14" s="167"/>
      <c r="E14" s="266"/>
      <c r="F14" s="266"/>
      <c r="G14" s="266">
        <v>30206</v>
      </c>
      <c r="H14" s="360"/>
    </row>
    <row r="15" spans="1:8" x14ac:dyDescent="0.25">
      <c r="A15" s="202" t="s">
        <v>185</v>
      </c>
      <c r="B15" s="203"/>
      <c r="C15" s="203"/>
      <c r="D15" s="203"/>
      <c r="E15" s="361">
        <f>E12+E13+E14</f>
        <v>190435</v>
      </c>
      <c r="F15" s="362"/>
      <c r="G15" s="361">
        <f>G12+G13+G14</f>
        <v>632856</v>
      </c>
      <c r="H15" s="362"/>
    </row>
    <row r="16" spans="1:8" s="14" customFormat="1" x14ac:dyDescent="0.25">
      <c r="A16" s="82"/>
      <c r="B16" s="83"/>
      <c r="C16" s="83"/>
      <c r="D16" s="83"/>
      <c r="E16" s="83"/>
      <c r="F16" s="83"/>
      <c r="G16" s="83"/>
      <c r="H16" s="84"/>
    </row>
    <row r="17" spans="1:8" x14ac:dyDescent="0.25">
      <c r="A17" s="193" t="s">
        <v>187</v>
      </c>
      <c r="B17" s="194"/>
      <c r="C17" s="194"/>
      <c r="D17" s="194"/>
      <c r="E17" s="358">
        <f>E9+E15</f>
        <v>709808</v>
      </c>
      <c r="F17" s="359"/>
      <c r="G17" s="361">
        <f>G9+G15</f>
        <v>694177</v>
      </c>
      <c r="H17" s="362"/>
    </row>
    <row r="18" spans="1:8" s="14" customFormat="1" x14ac:dyDescent="0.25">
      <c r="A18" s="82"/>
      <c r="B18" s="83"/>
      <c r="C18" s="83"/>
      <c r="D18" s="83"/>
      <c r="E18" s="83"/>
      <c r="F18" s="83"/>
      <c r="G18" s="83"/>
      <c r="H18" s="84"/>
    </row>
    <row r="19" spans="1:8" x14ac:dyDescent="0.25">
      <c r="A19" s="286" t="s">
        <v>188</v>
      </c>
      <c r="B19" s="287"/>
      <c r="C19" s="287"/>
      <c r="D19" s="287"/>
      <c r="E19" s="287"/>
      <c r="F19" s="287"/>
      <c r="G19" s="287"/>
      <c r="H19" s="288"/>
    </row>
    <row r="20" spans="1:8" ht="30.95" customHeight="1" x14ac:dyDescent="0.25">
      <c r="A20" s="365"/>
      <c r="B20" s="355"/>
      <c r="C20" s="355"/>
      <c r="D20" s="355"/>
      <c r="E20" s="355"/>
      <c r="F20" s="91" t="s">
        <v>191</v>
      </c>
      <c r="G20" s="91" t="str">
        <f>E4</f>
        <v>31.03.2023. EUR</v>
      </c>
      <c r="H20" s="92" t="str">
        <f>G4</f>
        <v>31.12.2022. EUR</v>
      </c>
    </row>
    <row r="21" spans="1:8" x14ac:dyDescent="0.25">
      <c r="A21" s="166" t="s">
        <v>189</v>
      </c>
      <c r="B21" s="167"/>
      <c r="C21" s="167"/>
      <c r="D21" s="167"/>
      <c r="E21" s="167"/>
      <c r="F21" s="3">
        <f>G21-H21</f>
        <v>108020</v>
      </c>
      <c r="G21" s="42">
        <f>'Bilanse P'!F15</f>
        <v>4001491</v>
      </c>
      <c r="H21" s="42">
        <f>'Bilanse P'!G15</f>
        <v>3893471</v>
      </c>
    </row>
    <row r="22" spans="1:8" x14ac:dyDescent="0.25">
      <c r="A22" s="202" t="s">
        <v>190</v>
      </c>
      <c r="B22" s="203"/>
      <c r="C22" s="203"/>
      <c r="D22" s="203"/>
      <c r="E22" s="203"/>
      <c r="F22" s="3">
        <f>G22-H22</f>
        <v>108020</v>
      </c>
      <c r="G22" s="44">
        <f>G21</f>
        <v>4001491</v>
      </c>
      <c r="H22" s="44">
        <f>H21</f>
        <v>3893471</v>
      </c>
    </row>
    <row r="23" spans="1:8" s="14" customFormat="1" x14ac:dyDescent="0.25">
      <c r="A23" s="82"/>
      <c r="B23" s="83"/>
      <c r="C23" s="83"/>
      <c r="D23" s="83"/>
      <c r="E23" s="83"/>
      <c r="F23" s="83"/>
      <c r="G23" s="83"/>
      <c r="H23" s="84"/>
    </row>
    <row r="24" spans="1:8" x14ac:dyDescent="0.25">
      <c r="A24" s="294" t="s">
        <v>192</v>
      </c>
      <c r="B24" s="295"/>
      <c r="C24" s="295"/>
      <c r="D24" s="295"/>
      <c r="E24" s="295"/>
      <c r="F24" s="295"/>
      <c r="G24" s="295"/>
      <c r="H24" s="296"/>
    </row>
    <row r="25" spans="1:8" x14ac:dyDescent="0.25">
      <c r="A25" s="206" t="s">
        <v>193</v>
      </c>
      <c r="B25" s="207"/>
      <c r="C25" s="207"/>
      <c r="D25" s="207"/>
      <c r="E25" s="361" t="str">
        <f>G20</f>
        <v>31.03.2023. EUR</v>
      </c>
      <c r="F25" s="361"/>
      <c r="G25" s="361" t="str">
        <f>H20</f>
        <v>31.12.2022. EUR</v>
      </c>
      <c r="H25" s="362"/>
    </row>
    <row r="26" spans="1:8" x14ac:dyDescent="0.25">
      <c r="A26" s="166" t="s">
        <v>181</v>
      </c>
      <c r="B26" s="167"/>
      <c r="C26" s="167"/>
      <c r="D26" s="167"/>
      <c r="E26" s="356">
        <v>39204</v>
      </c>
      <c r="F26" s="356"/>
      <c r="G26" s="356">
        <v>50942</v>
      </c>
      <c r="H26" s="357"/>
    </row>
    <row r="27" spans="1:8" x14ac:dyDescent="0.25">
      <c r="A27" s="166" t="s">
        <v>182</v>
      </c>
      <c r="B27" s="167"/>
      <c r="C27" s="167"/>
      <c r="D27" s="167"/>
      <c r="E27" s="356">
        <v>96220</v>
      </c>
      <c r="F27" s="356"/>
      <c r="G27" s="356">
        <v>129551</v>
      </c>
      <c r="H27" s="357"/>
    </row>
    <row r="28" spans="1:8" x14ac:dyDescent="0.25">
      <c r="A28" s="166" t="s">
        <v>183</v>
      </c>
      <c r="B28" s="167"/>
      <c r="C28" s="167"/>
      <c r="D28" s="167"/>
      <c r="E28" s="356">
        <v>19961</v>
      </c>
      <c r="F28" s="356"/>
      <c r="G28" s="356">
        <v>26615</v>
      </c>
      <c r="H28" s="357"/>
    </row>
    <row r="29" spans="1:8" x14ac:dyDescent="0.25">
      <c r="A29" s="166" t="s">
        <v>184</v>
      </c>
      <c r="B29" s="167"/>
      <c r="C29" s="167"/>
      <c r="D29" s="167"/>
      <c r="E29" s="356">
        <v>1686</v>
      </c>
      <c r="F29" s="356"/>
      <c r="G29" s="356"/>
      <c r="H29" s="357"/>
    </row>
    <row r="30" spans="1:8" x14ac:dyDescent="0.25">
      <c r="A30" s="166" t="s">
        <v>194</v>
      </c>
      <c r="B30" s="167"/>
      <c r="C30" s="167"/>
      <c r="D30" s="167"/>
      <c r="E30" s="358">
        <f>E26+E27+E28+E29</f>
        <v>157071</v>
      </c>
      <c r="F30" s="359"/>
      <c r="G30" s="358">
        <f>G26+G27+G28+G29</f>
        <v>207108</v>
      </c>
      <c r="H30" s="359"/>
    </row>
    <row r="31" spans="1:8" s="14" customFormat="1" x14ac:dyDescent="0.25">
      <c r="A31" s="82"/>
      <c r="B31" s="83"/>
      <c r="C31" s="83"/>
      <c r="D31" s="83"/>
      <c r="E31" s="83"/>
      <c r="F31" s="83"/>
      <c r="G31" s="83"/>
      <c r="H31" s="84"/>
    </row>
    <row r="32" spans="1:8" x14ac:dyDescent="0.25">
      <c r="A32" s="286" t="s">
        <v>195</v>
      </c>
      <c r="B32" s="287"/>
      <c r="C32" s="287"/>
      <c r="D32" s="287"/>
      <c r="E32" s="287"/>
      <c r="F32" s="287"/>
      <c r="G32" s="287"/>
      <c r="H32" s="288"/>
    </row>
    <row r="33" spans="1:8" ht="30.95" customHeight="1" x14ac:dyDescent="0.25">
      <c r="A33" s="354" t="s">
        <v>253</v>
      </c>
      <c r="B33" s="355"/>
      <c r="C33" s="355"/>
      <c r="D33" s="355"/>
      <c r="E33" s="355"/>
      <c r="F33" s="91" t="s">
        <v>191</v>
      </c>
      <c r="G33" s="91" t="str">
        <f>E25</f>
        <v>31.03.2023. EUR</v>
      </c>
      <c r="H33" s="92" t="str">
        <f>G25</f>
        <v>31.12.2022. EUR</v>
      </c>
    </row>
    <row r="34" spans="1:8" x14ac:dyDescent="0.25">
      <c r="A34" s="166" t="s">
        <v>196</v>
      </c>
      <c r="B34" s="167"/>
      <c r="C34" s="167"/>
      <c r="D34" s="167"/>
      <c r="E34" s="167"/>
      <c r="F34" s="3">
        <f>G34-H34</f>
        <v>-30224</v>
      </c>
      <c r="G34" s="3">
        <v>124498</v>
      </c>
      <c r="H34" s="118">
        <v>154722</v>
      </c>
    </row>
    <row r="35" spans="1:8" ht="30.95" customHeight="1" x14ac:dyDescent="0.25">
      <c r="A35" s="334" t="s">
        <v>197</v>
      </c>
      <c r="B35" s="335"/>
      <c r="C35" s="335"/>
      <c r="D35" s="335"/>
      <c r="E35" s="336"/>
      <c r="F35" s="3">
        <f>G35-H35</f>
        <v>117</v>
      </c>
      <c r="G35" s="3">
        <v>18798</v>
      </c>
      <c r="H35" s="118">
        <v>18681</v>
      </c>
    </row>
    <row r="36" spans="1:8" ht="16.5" thickBot="1" x14ac:dyDescent="0.3">
      <c r="A36" s="258" t="s">
        <v>190</v>
      </c>
      <c r="B36" s="259"/>
      <c r="C36" s="259"/>
      <c r="D36" s="259"/>
      <c r="E36" s="259"/>
      <c r="F36" s="46">
        <f>G36-H36</f>
        <v>-30107</v>
      </c>
      <c r="G36" s="47">
        <f>G34+G35</f>
        <v>143296</v>
      </c>
      <c r="H36" s="47">
        <f>H34+H35</f>
        <v>173403</v>
      </c>
    </row>
    <row r="37" spans="1:8" s="14" customFormat="1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29" t="s">
        <v>17</v>
      </c>
      <c r="B38" s="29"/>
      <c r="C38" s="28"/>
      <c r="D38" s="28"/>
      <c r="E38" s="28"/>
      <c r="F38" s="28"/>
      <c r="G38" s="29" t="s">
        <v>19</v>
      </c>
      <c r="H38" s="28"/>
    </row>
    <row r="39" spans="1:8" x14ac:dyDescent="0.25"/>
    <row r="40" spans="1:8" x14ac:dyDescent="0.25">
      <c r="A40" s="5" t="s">
        <v>18</v>
      </c>
      <c r="B40" s="5"/>
      <c r="G40" s="93" t="s">
        <v>271</v>
      </c>
    </row>
    <row r="41" spans="1:8" x14ac:dyDescent="0.25"/>
    <row r="42" spans="1:8" x14ac:dyDescent="0.25"/>
    <row r="46" spans="1:8" s="14" customFormat="1" hidden="1" x14ac:dyDescent="0.25"/>
    <row r="48" spans="1:8" ht="30.95" hidden="1" customHeight="1" x14ac:dyDescent="0.25"/>
  </sheetData>
  <mergeCells count="66">
    <mergeCell ref="G12:H12"/>
    <mergeCell ref="A2:G2"/>
    <mergeCell ref="G4:H4"/>
    <mergeCell ref="E4:F4"/>
    <mergeCell ref="A4:D4"/>
    <mergeCell ref="A3:H3"/>
    <mergeCell ref="G5:H5"/>
    <mergeCell ref="E5:F5"/>
    <mergeCell ref="A5:D5"/>
    <mergeCell ref="E6:F6"/>
    <mergeCell ref="E7:F7"/>
    <mergeCell ref="A6:D6"/>
    <mergeCell ref="A7:D7"/>
    <mergeCell ref="G6:H6"/>
    <mergeCell ref="G7:H7"/>
    <mergeCell ref="G8:H8"/>
    <mergeCell ref="G9:H9"/>
    <mergeCell ref="A9:D9"/>
    <mergeCell ref="E8:F8"/>
    <mergeCell ref="A8:D8"/>
    <mergeCell ref="E9:F9"/>
    <mergeCell ref="A11:D11"/>
    <mergeCell ref="E11:F11"/>
    <mergeCell ref="G11:H11"/>
    <mergeCell ref="A25:D25"/>
    <mergeCell ref="E26:F26"/>
    <mergeCell ref="E25:F25"/>
    <mergeCell ref="G25:H25"/>
    <mergeCell ref="G17:H17"/>
    <mergeCell ref="A17:D17"/>
    <mergeCell ref="E17:F17"/>
    <mergeCell ref="A24:H24"/>
    <mergeCell ref="A22:E22"/>
    <mergeCell ref="A20:E20"/>
    <mergeCell ref="G15:H15"/>
    <mergeCell ref="A21:E21"/>
    <mergeCell ref="A12:D12"/>
    <mergeCell ref="E12:F12"/>
    <mergeCell ref="E13:F13"/>
    <mergeCell ref="A36:E36"/>
    <mergeCell ref="A35:E35"/>
    <mergeCell ref="A26:D26"/>
    <mergeCell ref="A27:D27"/>
    <mergeCell ref="A28:D28"/>
    <mergeCell ref="A29:D29"/>
    <mergeCell ref="E28:F28"/>
    <mergeCell ref="E29:F29"/>
    <mergeCell ref="E30:F30"/>
    <mergeCell ref="A34:E34"/>
    <mergeCell ref="A30:D30"/>
    <mergeCell ref="A32:H32"/>
    <mergeCell ref="G28:H28"/>
    <mergeCell ref="G26:H26"/>
    <mergeCell ref="A33:E33"/>
    <mergeCell ref="E27:F27"/>
    <mergeCell ref="G27:H27"/>
    <mergeCell ref="G30:H30"/>
    <mergeCell ref="G13:H13"/>
    <mergeCell ref="G14:H14"/>
    <mergeCell ref="G29:H29"/>
    <mergeCell ref="A19:H19"/>
    <mergeCell ref="E14:F14"/>
    <mergeCell ref="E15:F15"/>
    <mergeCell ref="A14:D14"/>
    <mergeCell ref="A13:D13"/>
    <mergeCell ref="A15:D15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31.03.2023. GADA PĀRSKATS (operatīvais)</oddHeader>
    <oddFooter>&amp;C&amp;"Calibri,Regular"&amp;14&amp;K0C0C0CDati  ir operatīvie, nav auditēti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8"/>
  <sheetViews>
    <sheetView view="pageLayout" zoomScaleNormal="130" workbookViewId="0">
      <selection activeCell="G15" sqref="G15"/>
    </sheetView>
  </sheetViews>
  <sheetFormatPr defaultColWidth="0" defaultRowHeight="15.75" zeroHeight="1" x14ac:dyDescent="0.25"/>
  <cols>
    <col min="1" max="4" width="11.125" customWidth="1"/>
    <col min="5" max="5" width="7.625" customWidth="1"/>
    <col min="6" max="9" width="11.125" customWidth="1"/>
  </cols>
  <sheetData>
    <row r="1" spans="1:8" x14ac:dyDescent="0.25"/>
    <row r="2" spans="1:8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ht="16.5" thickBot="1" x14ac:dyDescent="0.3">
      <c r="A3" s="287" t="s">
        <v>198</v>
      </c>
      <c r="B3" s="287"/>
      <c r="C3" s="287"/>
      <c r="D3" s="287"/>
      <c r="E3" s="287"/>
      <c r="F3" s="287"/>
      <c r="G3" s="287"/>
      <c r="H3" s="287"/>
    </row>
    <row r="4" spans="1:8" ht="30.95" customHeight="1" x14ac:dyDescent="0.25">
      <c r="A4" s="337" t="s">
        <v>199</v>
      </c>
      <c r="B4" s="338"/>
      <c r="C4" s="338"/>
      <c r="D4" s="338"/>
      <c r="E4" s="338"/>
      <c r="F4" s="79" t="s">
        <v>191</v>
      </c>
      <c r="G4" s="79" t="s">
        <v>273</v>
      </c>
      <c r="H4" s="80" t="s">
        <v>272</v>
      </c>
    </row>
    <row r="5" spans="1:8" x14ac:dyDescent="0.25">
      <c r="A5" s="187" t="s">
        <v>200</v>
      </c>
      <c r="B5" s="188"/>
      <c r="C5" s="188"/>
      <c r="D5" s="188"/>
      <c r="E5" s="189"/>
      <c r="F5" s="31">
        <f t="shared" ref="F5:F10" si="0">G5-H5</f>
        <v>-32689</v>
      </c>
      <c r="G5" s="31"/>
      <c r="H5" s="31">
        <v>32689</v>
      </c>
    </row>
    <row r="6" spans="1:8" x14ac:dyDescent="0.25">
      <c r="A6" s="187" t="s">
        <v>201</v>
      </c>
      <c r="B6" s="188"/>
      <c r="C6" s="188"/>
      <c r="D6" s="188"/>
      <c r="E6" s="189"/>
      <c r="F6" s="31">
        <f t="shared" si="0"/>
        <v>-189069</v>
      </c>
      <c r="G6" s="31"/>
      <c r="H6" s="31">
        <v>189069</v>
      </c>
    </row>
    <row r="7" spans="1:8" x14ac:dyDescent="0.25">
      <c r="A7" s="187" t="s">
        <v>202</v>
      </c>
      <c r="B7" s="188"/>
      <c r="C7" s="188"/>
      <c r="D7" s="188"/>
      <c r="E7" s="189"/>
      <c r="F7" s="31">
        <f t="shared" si="0"/>
        <v>-8635</v>
      </c>
      <c r="G7" s="31">
        <v>40573</v>
      </c>
      <c r="H7" s="31">
        <v>49208</v>
      </c>
    </row>
    <row r="8" spans="1:8" x14ac:dyDescent="0.25">
      <c r="A8" s="187" t="s">
        <v>203</v>
      </c>
      <c r="B8" s="188"/>
      <c r="C8" s="188"/>
      <c r="D8" s="188"/>
      <c r="E8" s="189"/>
      <c r="F8" s="31">
        <f t="shared" si="0"/>
        <v>-107580</v>
      </c>
      <c r="G8" s="31">
        <v>299649</v>
      </c>
      <c r="H8" s="31">
        <v>407229</v>
      </c>
    </row>
    <row r="9" spans="1:8" x14ac:dyDescent="0.25">
      <c r="A9" s="187" t="s">
        <v>204</v>
      </c>
      <c r="B9" s="188"/>
      <c r="C9" s="188"/>
      <c r="D9" s="188"/>
      <c r="E9" s="189"/>
      <c r="F9" s="31">
        <f t="shared" si="0"/>
        <v>0</v>
      </c>
      <c r="G9" s="31"/>
      <c r="H9" s="31"/>
    </row>
    <row r="10" spans="1:8" s="14" customFormat="1" x14ac:dyDescent="0.25">
      <c r="A10" s="184" t="s">
        <v>190</v>
      </c>
      <c r="B10" s="185"/>
      <c r="C10" s="185"/>
      <c r="D10" s="185"/>
      <c r="E10" s="186"/>
      <c r="F10" s="32">
        <f t="shared" si="0"/>
        <v>-337973</v>
      </c>
      <c r="G10" s="32">
        <f>G5+G6+G7+G8</f>
        <v>340222</v>
      </c>
      <c r="H10" s="32">
        <f>H5+H6+H7+H8</f>
        <v>678195</v>
      </c>
    </row>
    <row r="11" spans="1:8" x14ac:dyDescent="0.25">
      <c r="A11" s="294"/>
      <c r="B11" s="295"/>
      <c r="C11" s="295"/>
      <c r="D11" s="295"/>
      <c r="E11" s="295"/>
      <c r="F11" s="295"/>
      <c r="G11" s="295"/>
      <c r="H11" s="296"/>
    </row>
    <row r="12" spans="1:8" x14ac:dyDescent="0.25">
      <c r="A12" s="294" t="s">
        <v>205</v>
      </c>
      <c r="B12" s="295"/>
      <c r="C12" s="295"/>
      <c r="D12" s="295"/>
      <c r="E12" s="295"/>
      <c r="F12" s="295"/>
      <c r="G12" s="295"/>
      <c r="H12" s="296"/>
    </row>
    <row r="13" spans="1:8" ht="30" x14ac:dyDescent="0.25">
      <c r="A13" s="236" t="s">
        <v>206</v>
      </c>
      <c r="B13" s="237"/>
      <c r="C13" s="237"/>
      <c r="D13" s="237"/>
      <c r="E13" s="237"/>
      <c r="F13" s="12" t="s">
        <v>191</v>
      </c>
      <c r="G13" s="12" t="str">
        <f>G4</f>
        <v>31.03.2023. EUR</v>
      </c>
      <c r="H13" s="81" t="str">
        <f>H4</f>
        <v>31.12.2022. EUR</v>
      </c>
    </row>
    <row r="14" spans="1:8" x14ac:dyDescent="0.25">
      <c r="A14" s="166" t="s">
        <v>207</v>
      </c>
      <c r="B14" s="167"/>
      <c r="C14" s="167"/>
      <c r="D14" s="167"/>
      <c r="E14" s="167"/>
      <c r="F14" s="3">
        <f>G14-H14</f>
        <v>12022</v>
      </c>
      <c r="G14" s="3">
        <v>106029</v>
      </c>
      <c r="H14" s="42">
        <v>94007</v>
      </c>
    </row>
    <row r="15" spans="1:8" x14ac:dyDescent="0.25">
      <c r="A15" s="187" t="s">
        <v>208</v>
      </c>
      <c r="B15" s="188"/>
      <c r="C15" s="188"/>
      <c r="D15" s="188"/>
      <c r="E15" s="189"/>
      <c r="F15" s="3">
        <f>G15-H15</f>
        <v>-7701</v>
      </c>
      <c r="G15" s="3">
        <v>126330</v>
      </c>
      <c r="H15" s="42">
        <v>134031</v>
      </c>
    </row>
    <row r="16" spans="1:8" s="14" customFormat="1" x14ac:dyDescent="0.25">
      <c r="A16" s="187" t="s">
        <v>209</v>
      </c>
      <c r="B16" s="188"/>
      <c r="C16" s="188"/>
      <c r="D16" s="188"/>
      <c r="E16" s="189"/>
      <c r="F16" s="3">
        <f>G16-H16</f>
        <v>-2601</v>
      </c>
      <c r="G16" s="3">
        <f>37110-81</f>
        <v>37029</v>
      </c>
      <c r="H16" s="42">
        <v>39630</v>
      </c>
    </row>
    <row r="17" spans="1:8" x14ac:dyDescent="0.25">
      <c r="A17" s="187" t="s">
        <v>210</v>
      </c>
      <c r="B17" s="188"/>
      <c r="C17" s="188"/>
      <c r="D17" s="188"/>
      <c r="E17" s="189"/>
      <c r="F17" s="3">
        <f>G17-H17</f>
        <v>12</v>
      </c>
      <c r="G17" s="3">
        <v>148</v>
      </c>
      <c r="H17" s="42">
        <v>136</v>
      </c>
    </row>
    <row r="18" spans="1:8" s="14" customFormat="1" ht="16.5" thickBot="1" x14ac:dyDescent="0.3">
      <c r="A18" s="258" t="s">
        <v>190</v>
      </c>
      <c r="B18" s="259"/>
      <c r="C18" s="259"/>
      <c r="D18" s="259"/>
      <c r="E18" s="259"/>
      <c r="F18" s="46">
        <f>G18-H18</f>
        <v>1732</v>
      </c>
      <c r="G18" s="47">
        <f>G14+G15+G16+G17</f>
        <v>269536</v>
      </c>
      <c r="H18" s="47">
        <f>H14+H15+H16+H17</f>
        <v>267804</v>
      </c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 t="s">
        <v>17</v>
      </c>
      <c r="B20" s="5"/>
      <c r="C20" s="5"/>
      <c r="D20" s="5"/>
      <c r="E20" s="5"/>
      <c r="F20" s="5"/>
      <c r="G20" s="5" t="s">
        <v>19</v>
      </c>
      <c r="H20" s="5"/>
    </row>
    <row r="21" spans="1:8" x14ac:dyDescent="0.25"/>
    <row r="22" spans="1:8" x14ac:dyDescent="0.25">
      <c r="A22" s="5" t="s">
        <v>18</v>
      </c>
      <c r="B22" s="5"/>
      <c r="C22" s="5"/>
      <c r="D22" s="5"/>
      <c r="E22" s="5"/>
      <c r="F22" s="5"/>
      <c r="G22" s="93" t="s">
        <v>271</v>
      </c>
      <c r="H22" s="5"/>
    </row>
    <row r="23" spans="1:8" x14ac:dyDescent="0.25"/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s="28" customFormat="1" x14ac:dyDescent="0.25">
      <c r="A31" s="29"/>
      <c r="B31" s="29"/>
      <c r="C31" s="29"/>
      <c r="D31" s="29"/>
      <c r="E31" s="29"/>
      <c r="F31" s="29"/>
      <c r="G31" s="29"/>
      <c r="H31" s="29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ht="15.95" customHeight="1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ht="15.95" customHeight="1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s="28" customFormat="1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ht="15.95" customHeight="1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s="28" customFormat="1" hidden="1" x14ac:dyDescent="0.25"/>
    <row r="46" spans="1:8" s="28" customFormat="1" hidden="1" x14ac:dyDescent="0.25"/>
    <row r="48" spans="1:8" ht="15.95" hidden="1" customHeight="1" x14ac:dyDescent="0.25"/>
  </sheetData>
  <mergeCells count="17">
    <mergeCell ref="A9:E9"/>
    <mergeCell ref="A2:G2"/>
    <mergeCell ref="A3:H3"/>
    <mergeCell ref="A4:E4"/>
    <mergeCell ref="A5:E5"/>
    <mergeCell ref="A6:E6"/>
    <mergeCell ref="A7:E7"/>
    <mergeCell ref="A8:E8"/>
    <mergeCell ref="A18:E18"/>
    <mergeCell ref="A10:E10"/>
    <mergeCell ref="A11:H11"/>
    <mergeCell ref="A12:H12"/>
    <mergeCell ref="A13:E13"/>
    <mergeCell ref="A14:E14"/>
    <mergeCell ref="A15:E15"/>
    <mergeCell ref="A16:E16"/>
    <mergeCell ref="A17:E17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&amp;C&amp;"Calibri,Regular"&amp;14&amp;K0C0C0CDati  ir operatīvie, nav auditēti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3"/>
  <sheetViews>
    <sheetView view="pageLayout" zoomScaleNormal="130" workbookViewId="0">
      <selection activeCell="E40" sqref="E40"/>
    </sheetView>
  </sheetViews>
  <sheetFormatPr defaultColWidth="0" defaultRowHeight="15.75" zeroHeight="1" x14ac:dyDescent="0.25"/>
  <cols>
    <col min="1" max="9" width="11.125" customWidth="1"/>
  </cols>
  <sheetData>
    <row r="1" spans="1:8" x14ac:dyDescent="0.25"/>
    <row r="2" spans="1:8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ht="16.5" thickBot="1" x14ac:dyDescent="0.3">
      <c r="A3" s="287" t="s">
        <v>211</v>
      </c>
      <c r="B3" s="287"/>
      <c r="C3" s="287"/>
      <c r="D3" s="287"/>
      <c r="E3" s="287"/>
      <c r="F3" s="287"/>
      <c r="G3" s="287"/>
      <c r="H3" s="287"/>
    </row>
    <row r="4" spans="1:8" ht="30.95" customHeight="1" x14ac:dyDescent="0.25">
      <c r="A4" s="337"/>
      <c r="B4" s="338"/>
      <c r="C4" s="338"/>
      <c r="D4" s="338"/>
      <c r="E4" s="381" t="s">
        <v>273</v>
      </c>
      <c r="F4" s="381"/>
      <c r="G4" s="381" t="s">
        <v>272</v>
      </c>
      <c r="H4" s="382"/>
    </row>
    <row r="5" spans="1:8" x14ac:dyDescent="0.25">
      <c r="A5" s="166" t="s">
        <v>212</v>
      </c>
      <c r="B5" s="167"/>
      <c r="C5" s="167"/>
      <c r="D5" s="167"/>
      <c r="E5" s="266">
        <v>264501</v>
      </c>
      <c r="F5" s="266"/>
      <c r="G5" s="266">
        <v>255375</v>
      </c>
      <c r="H5" s="360"/>
    </row>
    <row r="6" spans="1:8" x14ac:dyDescent="0.25">
      <c r="A6" s="166" t="s">
        <v>213</v>
      </c>
      <c r="B6" s="167"/>
      <c r="C6" s="167"/>
      <c r="D6" s="167"/>
      <c r="E6" s="266">
        <v>1400</v>
      </c>
      <c r="F6" s="266"/>
      <c r="G6" s="266">
        <v>6737</v>
      </c>
      <c r="H6" s="360"/>
    </row>
    <row r="7" spans="1:8" x14ac:dyDescent="0.25">
      <c r="A7" s="166" t="s">
        <v>214</v>
      </c>
      <c r="B7" s="167"/>
      <c r="C7" s="167"/>
      <c r="D7" s="167"/>
      <c r="E7" s="266">
        <v>36050</v>
      </c>
      <c r="F7" s="266"/>
      <c r="G7" s="266">
        <v>20790</v>
      </c>
      <c r="H7" s="360"/>
    </row>
    <row r="8" spans="1:8" x14ac:dyDescent="0.25">
      <c r="A8" s="202" t="s">
        <v>190</v>
      </c>
      <c r="B8" s="203"/>
      <c r="C8" s="203"/>
      <c r="D8" s="203"/>
      <c r="E8" s="361">
        <f>E5+E6+E7</f>
        <v>301951</v>
      </c>
      <c r="F8" s="362"/>
      <c r="G8" s="361">
        <f>G5+G6+G7</f>
        <v>282902</v>
      </c>
      <c r="H8" s="362"/>
    </row>
    <row r="9" spans="1:8" x14ac:dyDescent="0.25">
      <c r="A9" s="76"/>
      <c r="H9" s="77"/>
    </row>
    <row r="10" spans="1:8" x14ac:dyDescent="0.25">
      <c r="A10" s="286" t="s">
        <v>215</v>
      </c>
      <c r="B10" s="287"/>
      <c r="C10" s="287"/>
      <c r="D10" s="287"/>
      <c r="E10" s="287"/>
      <c r="F10" s="287"/>
      <c r="G10" s="287"/>
      <c r="H10" s="288"/>
    </row>
    <row r="11" spans="1:8" ht="30.95" customHeight="1" x14ac:dyDescent="0.25">
      <c r="A11" s="365"/>
      <c r="B11" s="355"/>
      <c r="C11" s="355"/>
      <c r="D11" s="355"/>
      <c r="E11" s="355"/>
      <c r="F11" s="27" t="s">
        <v>191</v>
      </c>
      <c r="G11" s="27" t="str">
        <f>E4</f>
        <v>31.03.2023. EUR</v>
      </c>
      <c r="H11" s="78" t="str">
        <f>G4</f>
        <v>31.12.2022. EUR</v>
      </c>
    </row>
    <row r="12" spans="1:8" x14ac:dyDescent="0.25">
      <c r="A12" s="329" t="s">
        <v>254</v>
      </c>
      <c r="B12" s="330"/>
      <c r="C12" s="330"/>
      <c r="D12" s="330"/>
      <c r="E12" s="330"/>
      <c r="F12" s="3">
        <f>G12-H12</f>
        <v>60876</v>
      </c>
      <c r="G12" s="3">
        <f>156199-15293</f>
        <v>140906</v>
      </c>
      <c r="H12" s="42">
        <v>80030</v>
      </c>
    </row>
    <row r="13" spans="1:8" x14ac:dyDescent="0.25">
      <c r="A13" s="380" t="s">
        <v>255</v>
      </c>
      <c r="B13" s="188"/>
      <c r="C13" s="188"/>
      <c r="D13" s="188"/>
      <c r="E13" s="189"/>
      <c r="F13" s="3">
        <f>G13-H13</f>
        <v>-18750</v>
      </c>
      <c r="G13" s="120">
        <f>319010</f>
        <v>319010</v>
      </c>
      <c r="H13" s="42">
        <v>337760</v>
      </c>
    </row>
    <row r="14" spans="1:8" x14ac:dyDescent="0.25">
      <c r="A14" s="202" t="s">
        <v>190</v>
      </c>
      <c r="B14" s="203"/>
      <c r="C14" s="203"/>
      <c r="D14" s="203"/>
      <c r="E14" s="203"/>
      <c r="F14" s="19">
        <f>G14-H14</f>
        <v>42126</v>
      </c>
      <c r="G14" s="121">
        <f>G12+G13</f>
        <v>459916</v>
      </c>
      <c r="H14" s="44">
        <f>H12+H13</f>
        <v>417790</v>
      </c>
    </row>
    <row r="15" spans="1:8" x14ac:dyDescent="0.25">
      <c r="A15" s="76"/>
      <c r="H15" s="77"/>
    </row>
    <row r="16" spans="1:8" x14ac:dyDescent="0.25">
      <c r="A16" s="294" t="s">
        <v>216</v>
      </c>
      <c r="B16" s="295"/>
      <c r="C16" s="295"/>
      <c r="D16" s="295"/>
      <c r="E16" s="295"/>
      <c r="F16" s="295"/>
      <c r="G16" s="295"/>
      <c r="H16" s="296"/>
    </row>
    <row r="17" spans="1:8" x14ac:dyDescent="0.25">
      <c r="A17" s="206"/>
      <c r="B17" s="207"/>
      <c r="C17" s="207"/>
      <c r="D17" s="207"/>
      <c r="E17" s="368" t="str">
        <f>G11</f>
        <v>31.03.2023. EUR</v>
      </c>
      <c r="F17" s="368"/>
      <c r="G17" s="368" t="str">
        <f>H11</f>
        <v>31.12.2022. EUR</v>
      </c>
      <c r="H17" s="371"/>
    </row>
    <row r="18" spans="1:8" x14ac:dyDescent="0.25">
      <c r="A18" s="166" t="s">
        <v>217</v>
      </c>
      <c r="B18" s="167"/>
      <c r="C18" s="167"/>
      <c r="D18" s="167"/>
      <c r="E18" s="266">
        <v>1635</v>
      </c>
      <c r="F18" s="266"/>
      <c r="G18" s="266">
        <v>395</v>
      </c>
      <c r="H18" s="360"/>
    </row>
    <row r="19" spans="1:8" x14ac:dyDescent="0.25">
      <c r="A19" s="166" t="s">
        <v>218</v>
      </c>
      <c r="B19" s="167"/>
      <c r="C19" s="167"/>
      <c r="D19" s="167"/>
      <c r="E19" s="266">
        <v>186160</v>
      </c>
      <c r="F19" s="266"/>
      <c r="G19" s="266">
        <v>186160</v>
      </c>
      <c r="H19" s="360"/>
    </row>
    <row r="20" spans="1:8" x14ac:dyDescent="0.25">
      <c r="A20" s="202" t="s">
        <v>190</v>
      </c>
      <c r="B20" s="203"/>
      <c r="C20" s="203"/>
      <c r="D20" s="203"/>
      <c r="E20" s="361">
        <f>E18+E19</f>
        <v>187795</v>
      </c>
      <c r="F20" s="362"/>
      <c r="G20" s="361">
        <f>G18+G19</f>
        <v>186555</v>
      </c>
      <c r="H20" s="362"/>
    </row>
    <row r="21" spans="1:8" x14ac:dyDescent="0.25">
      <c r="A21" s="166" t="s">
        <v>219</v>
      </c>
      <c r="B21" s="167"/>
      <c r="C21" s="167"/>
      <c r="D21" s="167"/>
      <c r="E21" s="266"/>
      <c r="F21" s="266"/>
      <c r="G21" s="266"/>
      <c r="H21" s="360"/>
    </row>
    <row r="22" spans="1:8" x14ac:dyDescent="0.25">
      <c r="A22" s="166"/>
      <c r="B22" s="167"/>
      <c r="C22" s="167"/>
      <c r="D22" s="167"/>
      <c r="E22" s="368" t="str">
        <f>E17</f>
        <v>31.03.2023. EUR</v>
      </c>
      <c r="F22" s="368"/>
      <c r="G22" s="368" t="str">
        <f>G17</f>
        <v>31.12.2022. EUR</v>
      </c>
      <c r="H22" s="371"/>
    </row>
    <row r="23" spans="1:8" ht="30.95" customHeight="1" x14ac:dyDescent="0.25">
      <c r="A23" s="375" t="s">
        <v>220</v>
      </c>
      <c r="B23" s="376"/>
      <c r="C23" s="376"/>
      <c r="D23" s="376"/>
      <c r="E23" s="378">
        <v>450</v>
      </c>
      <c r="F23" s="378"/>
      <c r="G23" s="378">
        <v>450</v>
      </c>
      <c r="H23" s="379"/>
    </row>
    <row r="24" spans="1:8" x14ac:dyDescent="0.25">
      <c r="A24" s="76"/>
      <c r="H24" s="77"/>
    </row>
    <row r="25" spans="1:8" x14ac:dyDescent="0.25">
      <c r="A25" s="206"/>
      <c r="B25" s="207"/>
      <c r="C25" s="207"/>
      <c r="D25" s="207"/>
      <c r="E25" s="368" t="str">
        <f>E17</f>
        <v>31.03.2023. EUR</v>
      </c>
      <c r="F25" s="368"/>
      <c r="G25" s="368" t="str">
        <f>G17</f>
        <v>31.12.2022. EUR</v>
      </c>
      <c r="H25" s="371"/>
    </row>
    <row r="26" spans="1:8" x14ac:dyDescent="0.25">
      <c r="A26" s="253" t="s">
        <v>221</v>
      </c>
      <c r="B26" s="254"/>
      <c r="C26" s="254"/>
      <c r="D26" s="254"/>
      <c r="E26" s="374">
        <v>1</v>
      </c>
      <c r="F26" s="374"/>
      <c r="G26" s="374">
        <v>1</v>
      </c>
      <c r="H26" s="377"/>
    </row>
    <row r="27" spans="1:8" ht="16.5" thickBot="1" x14ac:dyDescent="0.3">
      <c r="A27" s="372" t="s">
        <v>222</v>
      </c>
      <c r="B27" s="373"/>
      <c r="C27" s="373"/>
      <c r="D27" s="373"/>
      <c r="E27" s="369">
        <v>449</v>
      </c>
      <c r="F27" s="369"/>
      <c r="G27" s="369">
        <v>449</v>
      </c>
      <c r="H27" s="370"/>
    </row>
    <row r="28" spans="1:8" x14ac:dyDescent="0.25"/>
    <row r="29" spans="1:8" x14ac:dyDescent="0.25">
      <c r="A29" s="5" t="s">
        <v>17</v>
      </c>
      <c r="B29" s="5"/>
      <c r="C29" s="5"/>
      <c r="D29" s="5"/>
      <c r="E29" s="5"/>
      <c r="F29" s="5" t="s">
        <v>19</v>
      </c>
      <c r="G29" s="5"/>
    </row>
    <row r="30" spans="1:8" x14ac:dyDescent="0.25"/>
    <row r="31" spans="1:8" x14ac:dyDescent="0.25">
      <c r="A31" s="5" t="s">
        <v>18</v>
      </c>
      <c r="B31" s="5"/>
      <c r="C31" s="5"/>
      <c r="D31" s="5"/>
      <c r="E31" s="5"/>
      <c r="F31" s="93" t="s">
        <v>271</v>
      </c>
      <c r="G31" s="5"/>
    </row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mergeCells count="53">
    <mergeCell ref="A5:D5"/>
    <mergeCell ref="E5:F5"/>
    <mergeCell ref="G5:H5"/>
    <mergeCell ref="A3:H3"/>
    <mergeCell ref="A4:D4"/>
    <mergeCell ref="E4:F4"/>
    <mergeCell ref="G4:H4"/>
    <mergeCell ref="A6:D6"/>
    <mergeCell ref="E6:F6"/>
    <mergeCell ref="G6:H6"/>
    <mergeCell ref="A7:D7"/>
    <mergeCell ref="E7:F7"/>
    <mergeCell ref="G7:H7"/>
    <mergeCell ref="G17:H17"/>
    <mergeCell ref="A8:D8"/>
    <mergeCell ref="E8:F8"/>
    <mergeCell ref="G8:H8"/>
    <mergeCell ref="A10:H10"/>
    <mergeCell ref="A11:E11"/>
    <mergeCell ref="A12:E12"/>
    <mergeCell ref="A14:E14"/>
    <mergeCell ref="A16:H16"/>
    <mergeCell ref="A13:E13"/>
    <mergeCell ref="G27:H27"/>
    <mergeCell ref="E22:F22"/>
    <mergeCell ref="G22:H22"/>
    <mergeCell ref="A26:D26"/>
    <mergeCell ref="A27:D27"/>
    <mergeCell ref="E26:F26"/>
    <mergeCell ref="E27:F27"/>
    <mergeCell ref="A23:D23"/>
    <mergeCell ref="G26:H26"/>
    <mergeCell ref="A25:D25"/>
    <mergeCell ref="E25:F25"/>
    <mergeCell ref="G25:H25"/>
    <mergeCell ref="E23:F23"/>
    <mergeCell ref="G23:H23"/>
    <mergeCell ref="A2:G2"/>
    <mergeCell ref="A22:D22"/>
    <mergeCell ref="A21:D21"/>
    <mergeCell ref="E21:F21"/>
    <mergeCell ref="G21:H21"/>
    <mergeCell ref="A18:D18"/>
    <mergeCell ref="E18:F18"/>
    <mergeCell ref="G18:H18"/>
    <mergeCell ref="E20:F20"/>
    <mergeCell ref="G20:H20"/>
    <mergeCell ref="A19:D19"/>
    <mergeCell ref="E19:F19"/>
    <mergeCell ref="G19:H19"/>
    <mergeCell ref="A20:D20"/>
    <mergeCell ref="A17:D17"/>
    <mergeCell ref="E17:F17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&amp;C&amp;"Calibri,Regular"&amp;14&amp;K1D1D1DDati  ir operatīvie, nav auditēti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view="pageLayout" zoomScaleNormal="130" workbookViewId="0">
      <selection activeCell="F13" sqref="F13"/>
    </sheetView>
  </sheetViews>
  <sheetFormatPr defaultColWidth="0" defaultRowHeight="15.75" zeroHeight="1" x14ac:dyDescent="0.25"/>
  <cols>
    <col min="1" max="7" width="10.875" customWidth="1"/>
  </cols>
  <sheetData>
    <row r="1" spans="1:7" x14ac:dyDescent="0.25"/>
    <row r="2" spans="1:7" x14ac:dyDescent="0.25"/>
    <row r="3" spans="1:7" x14ac:dyDescent="0.25">
      <c r="A3" t="s">
        <v>234</v>
      </c>
    </row>
    <row r="4" spans="1:7" x14ac:dyDescent="0.25"/>
    <row r="5" spans="1:7" x14ac:dyDescent="0.25">
      <c r="A5" t="s">
        <v>235</v>
      </c>
      <c r="C5" s="163" t="s">
        <v>236</v>
      </c>
      <c r="D5" s="163"/>
      <c r="E5" s="163"/>
      <c r="F5" s="163"/>
      <c r="G5" s="163"/>
    </row>
    <row r="6" spans="1:7" x14ac:dyDescent="0.25"/>
    <row r="7" spans="1:7" x14ac:dyDescent="0.25">
      <c r="A7" t="s">
        <v>237</v>
      </c>
      <c r="C7" s="163" t="s">
        <v>236</v>
      </c>
      <c r="D7" s="163"/>
      <c r="E7" s="163"/>
      <c r="F7" s="163"/>
      <c r="G7" s="163"/>
    </row>
    <row r="8" spans="1:7" x14ac:dyDescent="0.25"/>
    <row r="9" spans="1:7" x14ac:dyDescent="0.25">
      <c r="A9" t="s">
        <v>238</v>
      </c>
      <c r="C9" s="163" t="s">
        <v>239</v>
      </c>
      <c r="D9" s="163"/>
      <c r="E9" s="163"/>
      <c r="F9" s="163"/>
      <c r="G9" s="163"/>
    </row>
    <row r="10" spans="1:7" x14ac:dyDescent="0.25">
      <c r="C10" s="163" t="s">
        <v>240</v>
      </c>
      <c r="D10" s="163"/>
      <c r="E10" s="163"/>
      <c r="F10" s="163"/>
      <c r="G10" s="163"/>
    </row>
    <row r="11" spans="1:7" x14ac:dyDescent="0.25"/>
    <row r="12" spans="1:7" x14ac:dyDescent="0.25">
      <c r="A12" t="s">
        <v>17</v>
      </c>
      <c r="C12" s="163" t="s">
        <v>241</v>
      </c>
      <c r="D12" s="163"/>
      <c r="E12" s="163"/>
      <c r="F12" s="163"/>
      <c r="G12" s="163"/>
    </row>
    <row r="13" spans="1:7" x14ac:dyDescent="0.25"/>
    <row r="14" spans="1:7" x14ac:dyDescent="0.25">
      <c r="A14" t="s">
        <v>242</v>
      </c>
      <c r="C14" s="163" t="s">
        <v>277</v>
      </c>
      <c r="D14" s="163"/>
      <c r="E14" s="163"/>
      <c r="F14" s="163"/>
      <c r="G14" s="163"/>
    </row>
    <row r="15" spans="1:7" x14ac:dyDescent="0.25"/>
    <row r="16" spans="1:7" x14ac:dyDescent="0.25">
      <c r="A16" t="s">
        <v>243</v>
      </c>
      <c r="C16" s="163" t="s">
        <v>244</v>
      </c>
      <c r="D16" s="163"/>
      <c r="E16" s="163"/>
      <c r="F16" s="163"/>
      <c r="G16" s="163"/>
    </row>
    <row r="17" spans="1:7" x14ac:dyDescent="0.25"/>
    <row r="18" spans="1:7" x14ac:dyDescent="0.25">
      <c r="A18" t="s">
        <v>245</v>
      </c>
    </row>
    <row r="19" spans="1:7" x14ac:dyDescent="0.25"/>
    <row r="20" spans="1:7" x14ac:dyDescent="0.25">
      <c r="A20" s="164" t="s">
        <v>246</v>
      </c>
      <c r="B20" s="164"/>
      <c r="C20" s="163" t="s">
        <v>247</v>
      </c>
      <c r="D20" s="163"/>
      <c r="E20" s="163"/>
      <c r="F20" s="163"/>
      <c r="G20" s="163"/>
    </row>
    <row r="21" spans="1:7" x14ac:dyDescent="0.25">
      <c r="A21" s="164"/>
      <c r="B21" s="164"/>
      <c r="C21" s="163" t="s">
        <v>248</v>
      </c>
      <c r="D21" s="163"/>
      <c r="E21" s="163"/>
      <c r="F21" s="163"/>
      <c r="G21" s="163"/>
    </row>
    <row r="22" spans="1:7" x14ac:dyDescent="0.25"/>
    <row r="23" spans="1:7" x14ac:dyDescent="0.25">
      <c r="A23" t="s">
        <v>249</v>
      </c>
      <c r="C23" s="163" t="s">
        <v>250</v>
      </c>
      <c r="D23" s="163"/>
      <c r="E23" s="163"/>
      <c r="F23" s="163"/>
      <c r="G23" s="163"/>
    </row>
    <row r="24" spans="1:7" x14ac:dyDescent="0.25"/>
    <row r="25" spans="1:7" x14ac:dyDescent="0.25">
      <c r="A25" s="164" t="s">
        <v>251</v>
      </c>
      <c r="B25" s="164"/>
      <c r="C25" s="165" t="s">
        <v>252</v>
      </c>
      <c r="D25" s="165"/>
      <c r="E25" s="165"/>
      <c r="F25" s="165"/>
      <c r="G25" s="165"/>
    </row>
    <row r="26" spans="1:7" x14ac:dyDescent="0.25">
      <c r="A26" s="164"/>
      <c r="B26" s="164"/>
      <c r="C26" s="165"/>
      <c r="D26" s="165"/>
      <c r="E26" s="165"/>
      <c r="F26" s="165"/>
      <c r="G26" s="165"/>
    </row>
    <row r="27" spans="1:7" x14ac:dyDescent="0.25"/>
    <row r="28" spans="1:7" x14ac:dyDescent="0.25"/>
    <row r="29" spans="1:7" x14ac:dyDescent="0.25"/>
    <row r="30" spans="1:7" x14ac:dyDescent="0.25"/>
    <row r="31" spans="1:7" x14ac:dyDescent="0.25"/>
    <row r="32" spans="1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mergeCells count="13">
    <mergeCell ref="A20:B21"/>
    <mergeCell ref="C20:G20"/>
    <mergeCell ref="C21:G21"/>
    <mergeCell ref="C23:G23"/>
    <mergeCell ref="A25:B26"/>
    <mergeCell ref="C25:G26"/>
    <mergeCell ref="C16:G16"/>
    <mergeCell ref="C5:G5"/>
    <mergeCell ref="C7:G7"/>
    <mergeCell ref="C9:G9"/>
    <mergeCell ref="C10:G10"/>
    <mergeCell ref="C12:G12"/>
    <mergeCell ref="C14:G14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Liepājās iela 21, Daugavpils, LV-5417
 01.01.2023. – 31.03.2023. GADA PĀRSKATS (operatīvais)</oddHeader>
    <oddFooter>&amp;C&amp;"Calibri,Regular"&amp;14&amp;K343434Dati  ir operatīvie, nav auditēti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view="pageLayout" topLeftCell="A13" zoomScaleNormal="130" workbookViewId="0">
      <selection activeCell="A3" sqref="A3:G3"/>
    </sheetView>
  </sheetViews>
  <sheetFormatPr defaultColWidth="0" defaultRowHeight="15.75" zeroHeight="1" x14ac:dyDescent="0.25"/>
  <cols>
    <col min="1" max="4" width="11.125" customWidth="1"/>
    <col min="5" max="5" width="9.5" customWidth="1"/>
    <col min="6" max="7" width="11.125" customWidth="1"/>
    <col min="8" max="8" width="97.625" customWidth="1"/>
    <col min="16384" max="16384" width="3" customWidth="1"/>
  </cols>
  <sheetData>
    <row r="1" spans="1:8" x14ac:dyDescent="0.25"/>
    <row r="2" spans="1:8" x14ac:dyDescent="0.25">
      <c r="A2" s="168" t="s">
        <v>0</v>
      </c>
      <c r="B2" s="168"/>
      <c r="C2" s="168"/>
      <c r="D2" s="168"/>
      <c r="E2" s="168"/>
      <c r="F2" s="168"/>
      <c r="G2" s="168"/>
    </row>
    <row r="3" spans="1:8" x14ac:dyDescent="0.25">
      <c r="A3" s="168" t="s">
        <v>270</v>
      </c>
      <c r="B3" s="168"/>
      <c r="C3" s="168"/>
      <c r="D3" s="168"/>
      <c r="E3" s="168"/>
      <c r="F3" s="168"/>
      <c r="G3" s="168"/>
    </row>
    <row r="4" spans="1:8" x14ac:dyDescent="0.25">
      <c r="A4" s="169" t="s">
        <v>1</v>
      </c>
      <c r="B4" s="169"/>
      <c r="C4" s="169"/>
      <c r="D4" s="169"/>
      <c r="E4" s="169"/>
      <c r="F4" s="169"/>
      <c r="G4" s="169"/>
    </row>
    <row r="5" spans="1:8" ht="16.5" thickBot="1" x14ac:dyDescent="0.3">
      <c r="A5" s="1"/>
      <c r="B5" s="1"/>
      <c r="C5" s="1"/>
      <c r="D5" s="1"/>
      <c r="E5" s="1"/>
      <c r="F5" s="1"/>
      <c r="G5" s="1"/>
    </row>
    <row r="6" spans="1:8" ht="31.5" x14ac:dyDescent="0.25">
      <c r="A6" s="174" t="s">
        <v>2</v>
      </c>
      <c r="B6" s="175"/>
      <c r="C6" s="175"/>
      <c r="D6" s="175"/>
      <c r="E6" s="33" t="s">
        <v>3</v>
      </c>
      <c r="F6" s="34" t="s">
        <v>273</v>
      </c>
      <c r="G6" s="35" t="s">
        <v>272</v>
      </c>
    </row>
    <row r="7" spans="1:8" x14ac:dyDescent="0.25">
      <c r="A7" s="166" t="s">
        <v>4</v>
      </c>
      <c r="B7" s="167"/>
      <c r="C7" s="167"/>
      <c r="D7" s="167"/>
      <c r="E7" s="22">
        <v>3</v>
      </c>
      <c r="F7" s="25">
        <v>1861688</v>
      </c>
      <c r="G7" s="36">
        <v>6558126</v>
      </c>
      <c r="H7" s="97"/>
    </row>
    <row r="8" spans="1:8" x14ac:dyDescent="0.25">
      <c r="A8" s="166" t="s">
        <v>5</v>
      </c>
      <c r="B8" s="167"/>
      <c r="C8" s="167"/>
      <c r="D8" s="167"/>
      <c r="E8" s="22"/>
      <c r="F8" s="22">
        <f>F7</f>
        <v>1861688</v>
      </c>
      <c r="G8" s="37">
        <v>6558126</v>
      </c>
    </row>
    <row r="9" spans="1:8" ht="30.95" customHeight="1" x14ac:dyDescent="0.25">
      <c r="A9" s="176" t="s">
        <v>6</v>
      </c>
      <c r="B9" s="177"/>
      <c r="C9" s="177"/>
      <c r="D9" s="177"/>
      <c r="E9" s="26">
        <v>4</v>
      </c>
      <c r="F9" s="26">
        <v>-1367595</v>
      </c>
      <c r="G9" s="38">
        <v>-4979278</v>
      </c>
      <c r="H9" s="97"/>
    </row>
    <row r="10" spans="1:8" x14ac:dyDescent="0.25">
      <c r="A10" s="172" t="s">
        <v>7</v>
      </c>
      <c r="B10" s="173"/>
      <c r="C10" s="173"/>
      <c r="D10" s="173"/>
      <c r="E10" s="22"/>
      <c r="F10" s="25">
        <f>F8+F9</f>
        <v>494093</v>
      </c>
      <c r="G10" s="36">
        <f>G7+G9</f>
        <v>1578848</v>
      </c>
      <c r="H10" s="97"/>
    </row>
    <row r="11" spans="1:8" x14ac:dyDescent="0.25">
      <c r="A11" s="166" t="s">
        <v>8</v>
      </c>
      <c r="B11" s="167"/>
      <c r="C11" s="167"/>
      <c r="D11" s="167"/>
      <c r="E11" s="22">
        <v>5</v>
      </c>
      <c r="F11" s="22"/>
      <c r="G11" s="37"/>
      <c r="H11" s="97"/>
    </row>
    <row r="12" spans="1:8" x14ac:dyDescent="0.25">
      <c r="A12" s="170" t="s">
        <v>274</v>
      </c>
      <c r="B12" s="171"/>
      <c r="C12" s="171"/>
      <c r="D12" s="171"/>
      <c r="E12" s="22">
        <v>6</v>
      </c>
      <c r="F12" s="22">
        <v>-308011</v>
      </c>
      <c r="G12" s="37">
        <v>-1089062</v>
      </c>
      <c r="H12" s="97"/>
    </row>
    <row r="13" spans="1:8" x14ac:dyDescent="0.25">
      <c r="A13" s="166" t="s">
        <v>9</v>
      </c>
      <c r="B13" s="167"/>
      <c r="C13" s="167"/>
      <c r="D13" s="167"/>
      <c r="E13" s="22">
        <v>7</v>
      </c>
      <c r="F13" s="22">
        <f>147642</f>
        <v>147642</v>
      </c>
      <c r="G13" s="37">
        <v>666679</v>
      </c>
      <c r="H13" s="97"/>
    </row>
    <row r="14" spans="1:8" x14ac:dyDescent="0.25">
      <c r="A14" s="178" t="s">
        <v>275</v>
      </c>
      <c r="B14" s="179"/>
      <c r="C14" s="179"/>
      <c r="D14" s="179"/>
      <c r="E14" s="22">
        <v>8</v>
      </c>
      <c r="F14" s="108">
        <v>-171383.08</v>
      </c>
      <c r="G14" s="37">
        <v>-942977</v>
      </c>
      <c r="H14" s="97"/>
    </row>
    <row r="15" spans="1:8" x14ac:dyDescent="0.25">
      <c r="A15" s="166" t="s">
        <v>10</v>
      </c>
      <c r="B15" s="167"/>
      <c r="C15" s="167"/>
      <c r="D15" s="167"/>
      <c r="E15" s="22">
        <v>9</v>
      </c>
      <c r="F15" s="22">
        <v>17524</v>
      </c>
      <c r="G15" s="37">
        <v>91072</v>
      </c>
      <c r="H15" s="97"/>
    </row>
    <row r="16" spans="1:8" x14ac:dyDescent="0.25">
      <c r="A16" s="166" t="s">
        <v>11</v>
      </c>
      <c r="B16" s="167"/>
      <c r="C16" s="167"/>
      <c r="D16" s="167"/>
      <c r="E16" s="22"/>
      <c r="F16" s="22">
        <f>F15</f>
        <v>17524</v>
      </c>
      <c r="G16" s="37">
        <v>91072</v>
      </c>
    </row>
    <row r="17" spans="1:8" x14ac:dyDescent="0.25">
      <c r="A17" s="166" t="s">
        <v>12</v>
      </c>
      <c r="B17" s="167"/>
      <c r="C17" s="167"/>
      <c r="D17" s="167"/>
      <c r="E17" s="22">
        <v>10</v>
      </c>
      <c r="F17" s="22">
        <f>F18</f>
        <v>-17319</v>
      </c>
      <c r="G17" s="37">
        <v>-43559</v>
      </c>
      <c r="H17" s="97"/>
    </row>
    <row r="18" spans="1:8" x14ac:dyDescent="0.25">
      <c r="A18" s="166" t="s">
        <v>11</v>
      </c>
      <c r="B18" s="167"/>
      <c r="C18" s="167"/>
      <c r="D18" s="167"/>
      <c r="E18" s="22"/>
      <c r="F18" s="22">
        <v>-17319</v>
      </c>
      <c r="G18" s="37">
        <v>-43559</v>
      </c>
    </row>
    <row r="19" spans="1:8" ht="30.95" customHeight="1" x14ac:dyDescent="0.25">
      <c r="A19" s="182" t="s">
        <v>13</v>
      </c>
      <c r="B19" s="183"/>
      <c r="C19" s="183"/>
      <c r="D19" s="183"/>
      <c r="E19" s="26"/>
      <c r="F19" s="103">
        <f>F10+F12+F13+F14+F15+F17</f>
        <v>162545.92000000001</v>
      </c>
      <c r="G19" s="39">
        <f>G10+G12+G13+G14+G15+G17</f>
        <v>261001</v>
      </c>
    </row>
    <row r="20" spans="1:8" x14ac:dyDescent="0.25">
      <c r="A20" s="166" t="s">
        <v>14</v>
      </c>
      <c r="B20" s="167"/>
      <c r="C20" s="167"/>
      <c r="D20" s="167"/>
      <c r="E20" s="22">
        <v>11</v>
      </c>
      <c r="F20" s="22" t="s">
        <v>16</v>
      </c>
      <c r="G20" s="37" t="s">
        <v>16</v>
      </c>
    </row>
    <row r="21" spans="1:8" ht="16.5" thickBot="1" x14ac:dyDescent="0.3">
      <c r="A21" s="180" t="s">
        <v>15</v>
      </c>
      <c r="B21" s="181"/>
      <c r="C21" s="181"/>
      <c r="D21" s="181"/>
      <c r="E21" s="40"/>
      <c r="F21" s="104">
        <f>F19</f>
        <v>162545.92000000001</v>
      </c>
      <c r="G21" s="41">
        <f>G19</f>
        <v>261001</v>
      </c>
    </row>
    <row r="22" spans="1:8" x14ac:dyDescent="0.25"/>
    <row r="23" spans="1:8" x14ac:dyDescent="0.25">
      <c r="A23" t="s">
        <v>17</v>
      </c>
      <c r="F23" t="s">
        <v>19</v>
      </c>
    </row>
    <row r="24" spans="1:8" x14ac:dyDescent="0.25"/>
    <row r="25" spans="1:8" x14ac:dyDescent="0.25">
      <c r="A25" t="s">
        <v>18</v>
      </c>
      <c r="F25" t="s">
        <v>271</v>
      </c>
    </row>
    <row r="26" spans="1:8" x14ac:dyDescent="0.25"/>
    <row r="27" spans="1:8" x14ac:dyDescent="0.25"/>
    <row r="28" spans="1:8" x14ac:dyDescent="0.25"/>
    <row r="29" spans="1:8" x14ac:dyDescent="0.25"/>
    <row r="30" spans="1:8" x14ac:dyDescent="0.25"/>
    <row r="31" spans="1:8" x14ac:dyDescent="0.25"/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mergeCells count="19">
    <mergeCell ref="A21:D21"/>
    <mergeCell ref="A18:D18"/>
    <mergeCell ref="A17:D17"/>
    <mergeCell ref="A15:D15"/>
    <mergeCell ref="A19:D19"/>
    <mergeCell ref="A16:D16"/>
    <mergeCell ref="A13:D13"/>
    <mergeCell ref="A20:D20"/>
    <mergeCell ref="A2:G2"/>
    <mergeCell ref="A3:G3"/>
    <mergeCell ref="A4:G4"/>
    <mergeCell ref="A12:D12"/>
    <mergeCell ref="A11:D11"/>
    <mergeCell ref="A10:D10"/>
    <mergeCell ref="A8:D8"/>
    <mergeCell ref="A7:D7"/>
    <mergeCell ref="A6:D6"/>
    <mergeCell ref="A9:D9"/>
    <mergeCell ref="A14:D14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Liepājās iela 21, Daugavpils, LV-5417
 01.01.2023. – 31.03.2023. GADA PĀRSKATS (operatīvais)</oddHeader>
    <oddFooter>&amp;C&amp;"Calibri,Regular"&amp;14&amp;K343434Dati  ir operatīvie, nav auditēti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130" zoomScaleNormal="130" workbookViewId="0">
      <selection activeCell="F33" sqref="F33"/>
    </sheetView>
  </sheetViews>
  <sheetFormatPr defaultColWidth="0" defaultRowHeight="15.75" zeroHeight="1" x14ac:dyDescent="0.25"/>
  <cols>
    <col min="1" max="3" width="11.125" customWidth="1"/>
    <col min="4" max="4" width="9.375" customWidth="1"/>
    <col min="5" max="5" width="7.875" customWidth="1"/>
    <col min="6" max="6" width="10.875" customWidth="1"/>
    <col min="7" max="7" width="11" customWidth="1"/>
    <col min="8" max="14" width="11.125" customWidth="1"/>
  </cols>
  <sheetData>
    <row r="1" spans="1:10" x14ac:dyDescent="0.25"/>
    <row r="2" spans="1:10" s="4" customFormat="1" x14ac:dyDescent="0.25">
      <c r="A2" s="168" t="s">
        <v>0</v>
      </c>
      <c r="B2" s="168"/>
      <c r="C2" s="168"/>
      <c r="D2" s="168"/>
      <c r="E2" s="168"/>
      <c r="F2" s="168"/>
      <c r="G2" s="168"/>
    </row>
    <row r="3" spans="1:10" x14ac:dyDescent="0.25">
      <c r="A3" s="169" t="s">
        <v>278</v>
      </c>
      <c r="B3" s="169"/>
      <c r="C3" s="169"/>
      <c r="D3" s="169"/>
      <c r="E3" s="169"/>
      <c r="F3" s="169"/>
      <c r="G3" s="169"/>
    </row>
    <row r="4" spans="1:10" ht="16.5" thickBot="1" x14ac:dyDescent="0.3">
      <c r="A4" s="1"/>
      <c r="B4" s="1"/>
      <c r="C4" s="1"/>
      <c r="D4" s="1"/>
      <c r="E4" s="1"/>
      <c r="F4" s="1"/>
      <c r="G4" s="1"/>
    </row>
    <row r="5" spans="1:10" ht="31.5" x14ac:dyDescent="0.25">
      <c r="A5" s="198" t="s">
        <v>223</v>
      </c>
      <c r="B5" s="199"/>
      <c r="C5" s="199"/>
      <c r="D5" s="199"/>
      <c r="E5" s="33" t="s">
        <v>3</v>
      </c>
      <c r="F5" s="34" t="s">
        <v>273</v>
      </c>
      <c r="G5" s="35" t="s">
        <v>272</v>
      </c>
    </row>
    <row r="6" spans="1:10" x14ac:dyDescent="0.25">
      <c r="A6" s="172" t="s">
        <v>20</v>
      </c>
      <c r="B6" s="173"/>
      <c r="C6" s="173"/>
      <c r="D6" s="173"/>
      <c r="E6" s="22"/>
      <c r="F6" s="3"/>
      <c r="G6" s="42"/>
    </row>
    <row r="7" spans="1:10" x14ac:dyDescent="0.25">
      <c r="A7" s="172" t="s">
        <v>21</v>
      </c>
      <c r="B7" s="173"/>
      <c r="C7" s="173"/>
      <c r="D7" s="173"/>
      <c r="E7" s="22"/>
      <c r="F7" s="3"/>
      <c r="G7" s="42"/>
    </row>
    <row r="8" spans="1:10" x14ac:dyDescent="0.25">
      <c r="A8" s="166" t="s">
        <v>22</v>
      </c>
      <c r="B8" s="167"/>
      <c r="C8" s="167"/>
      <c r="D8" s="167"/>
      <c r="E8" s="22"/>
      <c r="F8" s="3">
        <v>2293</v>
      </c>
      <c r="G8" s="42">
        <v>2827</v>
      </c>
    </row>
    <row r="9" spans="1:10" x14ac:dyDescent="0.25">
      <c r="A9" s="202" t="s">
        <v>23</v>
      </c>
      <c r="B9" s="203"/>
      <c r="C9" s="203"/>
      <c r="D9" s="203"/>
      <c r="E9" s="24">
        <v>12</v>
      </c>
      <c r="F9" s="20">
        <f>F8</f>
        <v>2293</v>
      </c>
      <c r="G9" s="43">
        <f>G8</f>
        <v>2827</v>
      </c>
    </row>
    <row r="10" spans="1:10" ht="30.95" customHeight="1" x14ac:dyDescent="0.25">
      <c r="A10" s="200" t="s">
        <v>24</v>
      </c>
      <c r="B10" s="201"/>
      <c r="C10" s="201"/>
      <c r="D10" s="201"/>
      <c r="E10" s="22"/>
      <c r="F10" s="3"/>
      <c r="G10" s="42"/>
    </row>
    <row r="11" spans="1:10" x14ac:dyDescent="0.25">
      <c r="A11" s="166" t="s">
        <v>25</v>
      </c>
      <c r="B11" s="167"/>
      <c r="C11" s="167"/>
      <c r="D11" s="167"/>
      <c r="E11" s="22"/>
      <c r="F11" s="3"/>
      <c r="G11" s="42"/>
    </row>
    <row r="12" spans="1:10" x14ac:dyDescent="0.25">
      <c r="A12" s="166" t="s">
        <v>26</v>
      </c>
      <c r="B12" s="167"/>
      <c r="C12" s="167"/>
      <c r="D12" s="167"/>
      <c r="E12" s="22">
        <v>13</v>
      </c>
      <c r="F12" s="3">
        <v>1121419</v>
      </c>
      <c r="G12" s="42">
        <v>1126290</v>
      </c>
      <c r="H12" s="110"/>
      <c r="I12" s="110"/>
      <c r="J12" s="110"/>
    </row>
    <row r="13" spans="1:10" x14ac:dyDescent="0.25">
      <c r="A13" s="166" t="s">
        <v>27</v>
      </c>
      <c r="B13" s="167"/>
      <c r="C13" s="167"/>
      <c r="D13" s="167"/>
      <c r="E13" s="22">
        <v>13</v>
      </c>
      <c r="F13" s="3">
        <v>354645</v>
      </c>
      <c r="G13" s="42">
        <v>363483</v>
      </c>
      <c r="H13" s="110"/>
      <c r="I13" s="110"/>
      <c r="J13" s="110"/>
    </row>
    <row r="14" spans="1:10" x14ac:dyDescent="0.25">
      <c r="A14" s="166" t="s">
        <v>28</v>
      </c>
      <c r="B14" s="167"/>
      <c r="C14" s="167"/>
      <c r="D14" s="167"/>
      <c r="E14" s="22">
        <v>13</v>
      </c>
      <c r="F14" s="3">
        <v>103353</v>
      </c>
      <c r="G14" s="42">
        <v>109327</v>
      </c>
      <c r="H14" s="110"/>
      <c r="I14" s="110"/>
      <c r="J14" s="110"/>
    </row>
    <row r="15" spans="1:10" x14ac:dyDescent="0.25">
      <c r="A15" s="202" t="s">
        <v>29</v>
      </c>
      <c r="B15" s="203"/>
      <c r="C15" s="203"/>
      <c r="D15" s="203"/>
      <c r="E15" s="24"/>
      <c r="F15" s="19">
        <f>F12+F13+F14</f>
        <v>1579417</v>
      </c>
      <c r="G15" s="44">
        <f>G12+G13+G14</f>
        <v>1599100</v>
      </c>
      <c r="H15" s="110"/>
      <c r="I15" s="110"/>
      <c r="J15" s="110"/>
    </row>
    <row r="16" spans="1:10" x14ac:dyDescent="0.25">
      <c r="A16" s="172" t="s">
        <v>30</v>
      </c>
      <c r="B16" s="173"/>
      <c r="C16" s="173"/>
      <c r="D16" s="173"/>
      <c r="E16" s="22"/>
      <c r="F16" s="3"/>
      <c r="G16" s="42"/>
      <c r="H16" s="155"/>
      <c r="I16" s="155"/>
      <c r="J16" s="110"/>
    </row>
    <row r="17" spans="1:14" x14ac:dyDescent="0.25">
      <c r="A17" s="166" t="s">
        <v>31</v>
      </c>
      <c r="B17" s="167"/>
      <c r="C17" s="167"/>
      <c r="D17" s="167"/>
      <c r="E17" s="22">
        <v>14</v>
      </c>
      <c r="F17" s="102">
        <v>577476</v>
      </c>
      <c r="G17" s="42">
        <v>563264</v>
      </c>
      <c r="H17" s="155">
        <f>F17+F30</f>
        <v>4742558</v>
      </c>
      <c r="I17" s="155">
        <f>G17+G30</f>
        <v>4817538</v>
      </c>
      <c r="J17" s="110"/>
    </row>
    <row r="18" spans="1:14" x14ac:dyDescent="0.25">
      <c r="A18" s="204" t="s">
        <v>32</v>
      </c>
      <c r="B18" s="205"/>
      <c r="C18" s="205"/>
      <c r="D18" s="205"/>
      <c r="E18" s="25"/>
      <c r="F18" s="20">
        <f>F17</f>
        <v>577476</v>
      </c>
      <c r="G18" s="43">
        <f>G17</f>
        <v>563264</v>
      </c>
      <c r="H18" s="110"/>
      <c r="I18" s="110"/>
      <c r="J18" s="110"/>
    </row>
    <row r="19" spans="1:14" x14ac:dyDescent="0.25">
      <c r="A19" s="204" t="s">
        <v>33</v>
      </c>
      <c r="B19" s="205"/>
      <c r="C19" s="205"/>
      <c r="D19" s="205"/>
      <c r="E19" s="25"/>
      <c r="F19" s="20">
        <f>F18+F15+F9</f>
        <v>2159186</v>
      </c>
      <c r="G19" s="43">
        <f>G18+G15+G9</f>
        <v>2165191</v>
      </c>
    </row>
    <row r="20" spans="1:14" x14ac:dyDescent="0.25">
      <c r="A20" s="172" t="s">
        <v>34</v>
      </c>
      <c r="B20" s="173"/>
      <c r="C20" s="173"/>
      <c r="D20" s="173"/>
      <c r="E20" s="22"/>
      <c r="F20" s="3"/>
      <c r="G20" s="42"/>
    </row>
    <row r="21" spans="1:14" x14ac:dyDescent="0.25">
      <c r="A21" s="172" t="s">
        <v>35</v>
      </c>
      <c r="B21" s="173"/>
      <c r="C21" s="173"/>
      <c r="D21" s="173"/>
      <c r="E21" s="22"/>
      <c r="F21" s="3"/>
      <c r="G21" s="42"/>
    </row>
    <row r="22" spans="1:14" x14ac:dyDescent="0.25">
      <c r="A22" s="166" t="s">
        <v>36</v>
      </c>
      <c r="B22" s="167"/>
      <c r="C22" s="167"/>
      <c r="D22" s="167"/>
      <c r="E22" s="22"/>
      <c r="F22" s="3">
        <v>336045</v>
      </c>
      <c r="G22" s="42">
        <v>314878</v>
      </c>
      <c r="H22" s="110"/>
      <c r="I22" s="110"/>
      <c r="J22" s="110"/>
      <c r="K22" s="110"/>
      <c r="L22" s="110"/>
      <c r="M22" s="110"/>
      <c r="N22" s="110"/>
    </row>
    <row r="23" spans="1:14" x14ac:dyDescent="0.25">
      <c r="A23" s="166" t="s">
        <v>37</v>
      </c>
      <c r="B23" s="167"/>
      <c r="C23" s="167"/>
      <c r="D23" s="167"/>
      <c r="E23" s="22"/>
      <c r="F23" s="3">
        <v>13723</v>
      </c>
      <c r="G23" s="42">
        <v>10175</v>
      </c>
      <c r="H23" s="110"/>
      <c r="I23" s="110"/>
      <c r="J23" s="110"/>
      <c r="K23" s="110"/>
      <c r="L23" s="110"/>
      <c r="M23" s="110"/>
      <c r="N23" s="110"/>
    </row>
    <row r="24" spans="1:14" x14ac:dyDescent="0.25">
      <c r="A24" s="202" t="s">
        <v>38</v>
      </c>
      <c r="B24" s="203"/>
      <c r="C24" s="203"/>
      <c r="D24" s="203"/>
      <c r="E24" s="16">
        <v>15</v>
      </c>
      <c r="F24" s="20">
        <f>F22+F23</f>
        <v>349768</v>
      </c>
      <c r="G24" s="43">
        <f>G22+G23</f>
        <v>325053</v>
      </c>
      <c r="H24" s="110"/>
      <c r="I24" s="110"/>
      <c r="J24" s="110"/>
      <c r="K24" s="110"/>
      <c r="L24" s="110"/>
      <c r="M24" s="110"/>
      <c r="N24" s="110"/>
    </row>
    <row r="25" spans="1:14" x14ac:dyDescent="0.25">
      <c r="A25" s="193" t="s">
        <v>39</v>
      </c>
      <c r="B25" s="194"/>
      <c r="C25" s="194"/>
      <c r="D25" s="194"/>
      <c r="E25" s="22"/>
      <c r="F25" s="3"/>
      <c r="G25" s="42"/>
      <c r="H25" s="110"/>
      <c r="I25" s="110"/>
      <c r="J25" s="110"/>
      <c r="K25" s="110"/>
      <c r="L25" s="110"/>
      <c r="M25" s="110"/>
      <c r="N25" s="110"/>
    </row>
    <row r="26" spans="1:14" x14ac:dyDescent="0.25">
      <c r="A26" s="166" t="s">
        <v>40</v>
      </c>
      <c r="B26" s="167"/>
      <c r="C26" s="167"/>
      <c r="D26" s="167"/>
      <c r="E26" s="22">
        <v>16</v>
      </c>
      <c r="F26" s="3">
        <v>1855209</v>
      </c>
      <c r="G26" s="42">
        <v>1738057</v>
      </c>
      <c r="H26" s="110"/>
      <c r="I26" s="110"/>
      <c r="J26" s="110"/>
      <c r="K26" s="110"/>
      <c r="L26" s="110"/>
      <c r="M26" s="110"/>
      <c r="N26" s="110"/>
    </row>
    <row r="27" spans="1:14" ht="16.350000000000001" customHeight="1" x14ac:dyDescent="0.25">
      <c r="A27" s="187" t="s">
        <v>224</v>
      </c>
      <c r="B27" s="188"/>
      <c r="C27" s="188"/>
      <c r="D27" s="189"/>
      <c r="E27" s="22">
        <v>17</v>
      </c>
      <c r="F27" s="3"/>
      <c r="G27" s="42"/>
      <c r="H27" s="110"/>
      <c r="I27" s="110"/>
      <c r="J27" s="110"/>
      <c r="K27" s="110"/>
      <c r="L27" s="110"/>
      <c r="M27" s="110"/>
      <c r="N27" s="110"/>
    </row>
    <row r="28" spans="1:14" x14ac:dyDescent="0.25">
      <c r="A28" s="187" t="s">
        <v>41</v>
      </c>
      <c r="B28" s="188"/>
      <c r="C28" s="188"/>
      <c r="D28" s="189"/>
      <c r="E28" s="22">
        <v>18</v>
      </c>
      <c r="F28" s="3">
        <v>2285019</v>
      </c>
      <c r="G28" s="42">
        <v>2490015</v>
      </c>
      <c r="H28" s="110"/>
      <c r="I28" s="110"/>
      <c r="J28" s="110"/>
      <c r="K28" s="110"/>
      <c r="L28" s="110"/>
      <c r="M28" s="110"/>
      <c r="N28" s="110"/>
    </row>
    <row r="29" spans="1:14" x14ac:dyDescent="0.25">
      <c r="A29" s="187" t="s">
        <v>42</v>
      </c>
      <c r="B29" s="188"/>
      <c r="C29" s="188"/>
      <c r="D29" s="189"/>
      <c r="E29" s="16">
        <v>19</v>
      </c>
      <c r="F29" s="23">
        <v>24854</v>
      </c>
      <c r="G29" s="45">
        <v>26202</v>
      </c>
      <c r="H29" s="110"/>
      <c r="I29" s="110"/>
      <c r="J29" s="110"/>
      <c r="K29" s="110"/>
      <c r="L29" s="110"/>
      <c r="M29" s="110"/>
      <c r="N29" s="110"/>
    </row>
    <row r="30" spans="1:14" x14ac:dyDescent="0.25">
      <c r="A30" s="184" t="s">
        <v>43</v>
      </c>
      <c r="B30" s="185"/>
      <c r="C30" s="185"/>
      <c r="D30" s="186"/>
      <c r="E30" s="16"/>
      <c r="F30" s="20">
        <f>F26+F28+F29</f>
        <v>4165082</v>
      </c>
      <c r="G30" s="43">
        <f>G26+G28+G29+G27</f>
        <v>4254274</v>
      </c>
      <c r="H30" s="110"/>
      <c r="I30" s="110"/>
      <c r="J30" s="110"/>
      <c r="K30" s="110"/>
      <c r="L30" s="110"/>
      <c r="M30" s="110"/>
      <c r="N30" s="110"/>
    </row>
    <row r="31" spans="1:14" x14ac:dyDescent="0.25">
      <c r="A31" s="190" t="s">
        <v>279</v>
      </c>
      <c r="B31" s="191"/>
      <c r="C31" s="191"/>
      <c r="D31" s="192"/>
      <c r="E31" s="16">
        <v>20</v>
      </c>
      <c r="F31" s="19">
        <v>4807963</v>
      </c>
      <c r="G31" s="44">
        <v>4678858</v>
      </c>
      <c r="H31" s="110"/>
      <c r="I31" s="110"/>
      <c r="J31" s="110"/>
      <c r="K31" s="110"/>
      <c r="L31" s="110"/>
      <c r="M31" s="110"/>
      <c r="N31" s="110"/>
    </row>
    <row r="32" spans="1:14" x14ac:dyDescent="0.25">
      <c r="A32" s="184" t="s">
        <v>44</v>
      </c>
      <c r="B32" s="185"/>
      <c r="C32" s="185"/>
      <c r="D32" s="186"/>
      <c r="E32" s="24"/>
      <c r="F32" s="19">
        <f>F24+F30+F31</f>
        <v>9322813</v>
      </c>
      <c r="G32" s="44">
        <f>G24+G30+G31</f>
        <v>9258185</v>
      </c>
      <c r="H32" s="110"/>
      <c r="I32" s="110"/>
      <c r="J32" s="110"/>
      <c r="K32" s="110"/>
      <c r="L32" s="110"/>
      <c r="M32" s="110"/>
      <c r="N32" s="110"/>
    </row>
    <row r="33" spans="1:7" ht="16.5" thickBot="1" x14ac:dyDescent="0.3">
      <c r="A33" s="195" t="s">
        <v>45</v>
      </c>
      <c r="B33" s="196"/>
      <c r="C33" s="196"/>
      <c r="D33" s="197"/>
      <c r="E33" s="40"/>
      <c r="F33" s="46">
        <f>F19+F32</f>
        <v>11481999</v>
      </c>
      <c r="G33" s="47">
        <f>G19+G32</f>
        <v>11423376</v>
      </c>
    </row>
    <row r="34" spans="1:7" x14ac:dyDescent="0.25"/>
    <row r="35" spans="1:7" x14ac:dyDescent="0.25">
      <c r="A35" t="s">
        <v>17</v>
      </c>
      <c r="F35" t="s">
        <v>19</v>
      </c>
    </row>
    <row r="36" spans="1:7" x14ac:dyDescent="0.25"/>
    <row r="37" spans="1:7" x14ac:dyDescent="0.25">
      <c r="A37" t="s">
        <v>18</v>
      </c>
      <c r="F37" t="s">
        <v>271</v>
      </c>
    </row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</sheetData>
  <mergeCells count="31">
    <mergeCell ref="A13:D13"/>
    <mergeCell ref="A14:D14"/>
    <mergeCell ref="A23:D23"/>
    <mergeCell ref="A24:D24"/>
    <mergeCell ref="A19:D19"/>
    <mergeCell ref="A20:D20"/>
    <mergeCell ref="A21:D21"/>
    <mergeCell ref="A22:D22"/>
    <mergeCell ref="A25:D25"/>
    <mergeCell ref="A33:D33"/>
    <mergeCell ref="A2:G2"/>
    <mergeCell ref="A3:G3"/>
    <mergeCell ref="A5:D5"/>
    <mergeCell ref="A10:D10"/>
    <mergeCell ref="A6:D6"/>
    <mergeCell ref="A7:D7"/>
    <mergeCell ref="A8:D8"/>
    <mergeCell ref="A9:D9"/>
    <mergeCell ref="A15:D15"/>
    <mergeCell ref="A16:D16"/>
    <mergeCell ref="A11:D11"/>
    <mergeCell ref="A17:D17"/>
    <mergeCell ref="A18:D18"/>
    <mergeCell ref="A12:D12"/>
    <mergeCell ref="A32:D32"/>
    <mergeCell ref="A27:D27"/>
    <mergeCell ref="A28:D28"/>
    <mergeCell ref="A26:D26"/>
    <mergeCell ref="A29:D29"/>
    <mergeCell ref="A30:D30"/>
    <mergeCell ref="A31:D31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&amp;CDaugavpils dzīvokļu un komunālās saimniecības uzņēmums SIA
Reģ.Nr.41503002485
Liepajās iela 21, Daugavpils, LV-5417
01.01.2023.-31.03.2023.GADA PĀRSKATS (operatīvais)</oddHeader>
    <oddFooter>&amp;CDati ir operatīvie, nav auditēti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130" zoomScaleNormal="130" workbookViewId="0">
      <selection activeCell="E26" sqref="E26"/>
    </sheetView>
  </sheetViews>
  <sheetFormatPr defaultColWidth="0" defaultRowHeight="15.75" zeroHeight="1" x14ac:dyDescent="0.25"/>
  <cols>
    <col min="1" max="5" width="11.125" customWidth="1"/>
    <col min="6" max="6" width="12.125" customWidth="1"/>
    <col min="7" max="28" width="11.125" customWidth="1"/>
  </cols>
  <sheetData>
    <row r="1" spans="1:7" x14ac:dyDescent="0.25"/>
    <row r="2" spans="1:7" s="4" customFormat="1" ht="27" customHeight="1" x14ac:dyDescent="0.25">
      <c r="A2" s="168" t="s">
        <v>0</v>
      </c>
      <c r="B2" s="168"/>
      <c r="C2" s="168"/>
      <c r="D2" s="168"/>
      <c r="E2" s="168"/>
      <c r="F2" s="168"/>
      <c r="G2" s="168"/>
    </row>
    <row r="3" spans="1:7" x14ac:dyDescent="0.25">
      <c r="A3" s="169" t="s">
        <v>278</v>
      </c>
      <c r="B3" s="169"/>
      <c r="C3" s="169"/>
      <c r="D3" s="169"/>
      <c r="E3" s="169"/>
      <c r="F3" s="169"/>
      <c r="G3" s="169"/>
    </row>
    <row r="4" spans="1:7" ht="16.5" thickBot="1" x14ac:dyDescent="0.3">
      <c r="A4" s="1"/>
      <c r="B4" s="1"/>
      <c r="C4" s="1"/>
      <c r="D4" s="1"/>
      <c r="E4" s="1"/>
      <c r="F4" s="1"/>
      <c r="G4" s="1"/>
    </row>
    <row r="5" spans="1:7" ht="31.5" x14ac:dyDescent="0.25">
      <c r="A5" s="198" t="s">
        <v>46</v>
      </c>
      <c r="B5" s="199"/>
      <c r="C5" s="199"/>
      <c r="D5" s="199"/>
      <c r="E5" s="33" t="s">
        <v>3</v>
      </c>
      <c r="F5" s="34" t="s">
        <v>273</v>
      </c>
      <c r="G5" s="35" t="s">
        <v>272</v>
      </c>
    </row>
    <row r="6" spans="1:7" x14ac:dyDescent="0.25">
      <c r="A6" s="172" t="s">
        <v>47</v>
      </c>
      <c r="B6" s="173"/>
      <c r="C6" s="173"/>
      <c r="D6" s="173"/>
      <c r="E6" s="22"/>
      <c r="F6" s="22"/>
      <c r="G6" s="37"/>
    </row>
    <row r="7" spans="1:7" x14ac:dyDescent="0.25">
      <c r="A7" s="206" t="s">
        <v>48</v>
      </c>
      <c r="B7" s="207"/>
      <c r="C7" s="207"/>
      <c r="D7" s="207"/>
      <c r="E7" s="22">
        <v>21</v>
      </c>
      <c r="F7" s="22">
        <v>4618918</v>
      </c>
      <c r="G7" s="37">
        <v>4618918</v>
      </c>
    </row>
    <row r="8" spans="1:7" ht="30.95" customHeight="1" x14ac:dyDescent="0.25">
      <c r="A8" s="176" t="s">
        <v>49</v>
      </c>
      <c r="B8" s="177"/>
      <c r="C8" s="177"/>
      <c r="D8" s="177"/>
      <c r="E8" s="26"/>
      <c r="F8" s="26">
        <f>G8+G9</f>
        <v>-279567</v>
      </c>
      <c r="G8" s="38">
        <v>-540568</v>
      </c>
    </row>
    <row r="9" spans="1:7" x14ac:dyDescent="0.25">
      <c r="A9" s="206" t="s">
        <v>50</v>
      </c>
      <c r="B9" s="207"/>
      <c r="C9" s="207"/>
      <c r="D9" s="207"/>
      <c r="E9" s="22">
        <v>22</v>
      </c>
      <c r="F9" s="105">
        <f>PZA!F21</f>
        <v>162545.92000000001</v>
      </c>
      <c r="G9" s="37">
        <f>PZA!G21</f>
        <v>261001</v>
      </c>
    </row>
    <row r="10" spans="1:7" x14ac:dyDescent="0.25">
      <c r="A10" s="202" t="s">
        <v>51</v>
      </c>
      <c r="B10" s="203"/>
      <c r="C10" s="203"/>
      <c r="D10" s="203"/>
      <c r="E10" s="24"/>
      <c r="F10" s="106">
        <f>F7+F8+F9</f>
        <v>4501896.92</v>
      </c>
      <c r="G10" s="36">
        <f>G7+G8+G9</f>
        <v>4339351</v>
      </c>
    </row>
    <row r="11" spans="1:7" ht="17.25" customHeight="1" x14ac:dyDescent="0.25">
      <c r="A11" s="210"/>
      <c r="B11" s="211"/>
      <c r="C11" s="211"/>
      <c r="D11" s="212"/>
      <c r="E11" s="24"/>
      <c r="F11" s="25"/>
      <c r="G11" s="36"/>
    </row>
    <row r="12" spans="1:7" x14ac:dyDescent="0.25">
      <c r="A12" s="208" t="s">
        <v>52</v>
      </c>
      <c r="B12" s="209"/>
      <c r="C12" s="209"/>
      <c r="D12" s="209"/>
      <c r="E12" s="22"/>
      <c r="F12" s="22"/>
      <c r="G12" s="37"/>
    </row>
    <row r="13" spans="1:7" x14ac:dyDescent="0.25">
      <c r="A13" s="208" t="s">
        <v>53</v>
      </c>
      <c r="B13" s="209"/>
      <c r="C13" s="209"/>
      <c r="D13" s="209"/>
      <c r="E13" s="22"/>
      <c r="F13" s="22"/>
      <c r="G13" s="37"/>
    </row>
    <row r="14" spans="1:7" x14ac:dyDescent="0.25">
      <c r="A14" s="206" t="s">
        <v>54</v>
      </c>
      <c r="B14" s="207"/>
      <c r="C14" s="207"/>
      <c r="D14" s="207"/>
      <c r="E14" s="22">
        <v>23</v>
      </c>
      <c r="F14" s="94">
        <v>709808</v>
      </c>
      <c r="G14" s="37">
        <v>694177</v>
      </c>
    </row>
    <row r="15" spans="1:7" x14ac:dyDescent="0.25">
      <c r="A15" s="206" t="s">
        <v>55</v>
      </c>
      <c r="B15" s="207"/>
      <c r="C15" s="207"/>
      <c r="D15" s="207"/>
      <c r="E15" s="22">
        <v>24</v>
      </c>
      <c r="F15" s="22">
        <v>4001491</v>
      </c>
      <c r="G15" s="37">
        <v>3893471</v>
      </c>
    </row>
    <row r="16" spans="1:7" x14ac:dyDescent="0.25">
      <c r="A16" s="202" t="s">
        <v>56</v>
      </c>
      <c r="B16" s="203"/>
      <c r="C16" s="203"/>
      <c r="D16" s="203"/>
      <c r="E16" s="24"/>
      <c r="F16" s="25">
        <f>F14+F15</f>
        <v>4711299</v>
      </c>
      <c r="G16" s="36">
        <f>G14+G15</f>
        <v>4587648</v>
      </c>
    </row>
    <row r="17" spans="1:14" x14ac:dyDescent="0.25">
      <c r="A17" s="208" t="s">
        <v>57</v>
      </c>
      <c r="B17" s="209"/>
      <c r="C17" s="209"/>
      <c r="D17" s="209"/>
      <c r="E17" s="22"/>
      <c r="F17" s="22"/>
      <c r="G17" s="37"/>
    </row>
    <row r="18" spans="1:14" x14ac:dyDescent="0.25">
      <c r="A18" s="216" t="s">
        <v>280</v>
      </c>
      <c r="B18" s="207"/>
      <c r="C18" s="207"/>
      <c r="D18" s="207"/>
      <c r="E18" s="22">
        <v>25</v>
      </c>
      <c r="F18" s="94">
        <v>157071</v>
      </c>
      <c r="G18" s="37">
        <v>207108</v>
      </c>
      <c r="H18" s="101"/>
      <c r="I18" s="98"/>
      <c r="J18" s="98"/>
      <c r="K18" s="98"/>
      <c r="L18" s="99"/>
      <c r="M18" s="93"/>
      <c r="N18" s="93"/>
    </row>
    <row r="19" spans="1:14" x14ac:dyDescent="0.25">
      <c r="A19" s="216" t="s">
        <v>281</v>
      </c>
      <c r="B19" s="207"/>
      <c r="C19" s="207"/>
      <c r="D19" s="207"/>
      <c r="E19" s="22"/>
      <c r="F19" s="111">
        <f>749238-F21</f>
        <v>409016</v>
      </c>
      <c r="G19" s="112">
        <v>282620</v>
      </c>
      <c r="H19" s="100"/>
      <c r="I19" s="100"/>
      <c r="J19" s="100"/>
      <c r="K19" s="100"/>
      <c r="L19" s="100"/>
    </row>
    <row r="20" spans="1:14" x14ac:dyDescent="0.25">
      <c r="A20" s="206" t="s">
        <v>58</v>
      </c>
      <c r="B20" s="207"/>
      <c r="C20" s="207"/>
      <c r="D20" s="207"/>
      <c r="E20" s="22">
        <v>26</v>
      </c>
      <c r="F20" s="111">
        <v>143296</v>
      </c>
      <c r="G20" s="112">
        <v>173403</v>
      </c>
    </row>
    <row r="21" spans="1:14" x14ac:dyDescent="0.25">
      <c r="A21" s="206" t="s">
        <v>59</v>
      </c>
      <c r="B21" s="207"/>
      <c r="C21" s="207"/>
      <c r="D21" s="207"/>
      <c r="E21" s="22">
        <v>27</v>
      </c>
      <c r="F21" s="111">
        <v>340222</v>
      </c>
      <c r="G21" s="112">
        <v>678195</v>
      </c>
    </row>
    <row r="22" spans="1:14" ht="30.95" customHeight="1" x14ac:dyDescent="0.25">
      <c r="A22" s="219" t="s">
        <v>296</v>
      </c>
      <c r="B22" s="177"/>
      <c r="C22" s="177"/>
      <c r="D22" s="177"/>
      <c r="E22" s="26">
        <v>28</v>
      </c>
      <c r="F22" s="26">
        <v>269536</v>
      </c>
      <c r="G22" s="38">
        <v>267804</v>
      </c>
      <c r="H22" s="100"/>
      <c r="I22" s="100"/>
      <c r="J22" s="100"/>
      <c r="K22" s="100"/>
      <c r="L22" s="100"/>
      <c r="M22" s="100"/>
    </row>
    <row r="23" spans="1:14" ht="15.75" customHeight="1" x14ac:dyDescent="0.25">
      <c r="A23" s="206" t="s">
        <v>60</v>
      </c>
      <c r="B23" s="207"/>
      <c r="C23" s="207"/>
      <c r="D23" s="207"/>
      <c r="E23" s="22">
        <v>29</v>
      </c>
      <c r="F23" s="22">
        <v>301951</v>
      </c>
      <c r="G23" s="37">
        <v>282902</v>
      </c>
    </row>
    <row r="24" spans="1:14" x14ac:dyDescent="0.25">
      <c r="A24" s="206" t="s">
        <v>61</v>
      </c>
      <c r="B24" s="207"/>
      <c r="C24" s="207"/>
      <c r="D24" s="207"/>
      <c r="E24" s="22">
        <v>30</v>
      </c>
      <c r="F24" s="22">
        <f>492719-32803</f>
        <v>459916</v>
      </c>
      <c r="G24" s="37">
        <v>417790</v>
      </c>
    </row>
    <row r="25" spans="1:14" x14ac:dyDescent="0.25">
      <c r="A25" s="217" t="s">
        <v>225</v>
      </c>
      <c r="B25" s="218"/>
      <c r="C25" s="218"/>
      <c r="D25" s="218"/>
      <c r="E25" s="22">
        <v>31</v>
      </c>
      <c r="F25" s="22">
        <v>187795</v>
      </c>
      <c r="G25" s="37">
        <v>186555</v>
      </c>
    </row>
    <row r="26" spans="1:14" x14ac:dyDescent="0.25">
      <c r="A26" s="202" t="s">
        <v>62</v>
      </c>
      <c r="B26" s="203"/>
      <c r="C26" s="203"/>
      <c r="D26" s="203"/>
      <c r="E26" s="22"/>
      <c r="F26" s="25">
        <f>F19+F20+F21+F22+F23+F24+F25+F18</f>
        <v>2268803</v>
      </c>
      <c r="G26" s="36">
        <f>G18+G19+G20+G21+G22+G23+G24+G25</f>
        <v>2496377</v>
      </c>
    </row>
    <row r="27" spans="1:14" x14ac:dyDescent="0.25">
      <c r="A27" s="184" t="s">
        <v>63</v>
      </c>
      <c r="B27" s="185"/>
      <c r="C27" s="185"/>
      <c r="D27" s="186"/>
      <c r="E27" s="22"/>
      <c r="F27" s="25">
        <f>F26+F16</f>
        <v>6980102</v>
      </c>
      <c r="G27" s="36">
        <f>G26+G16</f>
        <v>7084025</v>
      </c>
      <c r="H27" s="156">
        <f>F27-F18-F14</f>
        <v>6113223</v>
      </c>
      <c r="I27" s="156">
        <f>G27-G18-G14</f>
        <v>6182740</v>
      </c>
    </row>
    <row r="28" spans="1:14" ht="16.5" thickBot="1" x14ac:dyDescent="0.3">
      <c r="A28" s="213" t="s">
        <v>64</v>
      </c>
      <c r="B28" s="214"/>
      <c r="C28" s="214"/>
      <c r="D28" s="215"/>
      <c r="E28" s="49"/>
      <c r="F28" s="107">
        <f>F27+F10</f>
        <v>11481998.92</v>
      </c>
      <c r="G28" s="50">
        <f>G27+G10</f>
        <v>11423376</v>
      </c>
    </row>
    <row r="29" spans="1:14" x14ac:dyDescent="0.25">
      <c r="A29" s="5"/>
      <c r="B29" s="5"/>
      <c r="C29" s="5"/>
      <c r="D29" s="5"/>
      <c r="E29" s="5"/>
      <c r="F29" s="5"/>
      <c r="G29" s="5"/>
    </row>
    <row r="30" spans="1:14" x14ac:dyDescent="0.25">
      <c r="A30" s="5" t="s">
        <v>17</v>
      </c>
      <c r="B30" s="5"/>
      <c r="C30" s="5"/>
      <c r="D30" s="5"/>
      <c r="E30" s="5"/>
      <c r="F30" s="5" t="s">
        <v>19</v>
      </c>
      <c r="G30" s="5"/>
    </row>
    <row r="31" spans="1:14" x14ac:dyDescent="0.25"/>
    <row r="32" spans="1:14" x14ac:dyDescent="0.25">
      <c r="A32" s="5" t="s">
        <v>18</v>
      </c>
      <c r="B32" s="5"/>
      <c r="C32" s="5"/>
      <c r="D32" s="5"/>
      <c r="E32" s="5"/>
      <c r="F32" s="93" t="s">
        <v>271</v>
      </c>
      <c r="G32" s="5"/>
    </row>
    <row r="33" spans="1:7" x14ac:dyDescent="0.25"/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/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/>
    <row r="42" spans="1:7" x14ac:dyDescent="0.25"/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/>
    <row r="45" spans="1:7" hidden="1" x14ac:dyDescent="0.25">
      <c r="A45" s="5"/>
      <c r="B45" s="5"/>
      <c r="C45" s="5"/>
      <c r="D45" s="5"/>
      <c r="E45" s="5"/>
      <c r="F45" s="5"/>
      <c r="G45" s="5"/>
    </row>
    <row r="46" spans="1:7" hidden="1" x14ac:dyDescent="0.25">
      <c r="A46" s="5"/>
      <c r="B46" s="5"/>
      <c r="C46" s="5"/>
      <c r="D46" s="5"/>
      <c r="E46" s="5"/>
      <c r="F46" s="5"/>
      <c r="G46" s="5"/>
    </row>
    <row r="47" spans="1:7" x14ac:dyDescent="0.25"/>
    <row r="48" spans="1:7" x14ac:dyDescent="0.25"/>
  </sheetData>
  <mergeCells count="26">
    <mergeCell ref="A28:D28"/>
    <mergeCell ref="A18:D18"/>
    <mergeCell ref="A26:D26"/>
    <mergeCell ref="A27:D27"/>
    <mergeCell ref="A19:D19"/>
    <mergeCell ref="A20:D20"/>
    <mergeCell ref="A21:D21"/>
    <mergeCell ref="A23:D23"/>
    <mergeCell ref="A24:D24"/>
    <mergeCell ref="A25:D25"/>
    <mergeCell ref="A22:D22"/>
    <mergeCell ref="A2:G2"/>
    <mergeCell ref="A3:G3"/>
    <mergeCell ref="A5:D5"/>
    <mergeCell ref="A6:D6"/>
    <mergeCell ref="A8:D8"/>
    <mergeCell ref="A7:D7"/>
    <mergeCell ref="A9:D9"/>
    <mergeCell ref="A10:D10"/>
    <mergeCell ref="A16:D16"/>
    <mergeCell ref="A17:D17"/>
    <mergeCell ref="A12:D12"/>
    <mergeCell ref="A13:D13"/>
    <mergeCell ref="A14:D14"/>
    <mergeCell ref="A15:D15"/>
    <mergeCell ref="A11:D11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&amp;C&amp;"Calibri,Regular"&amp;14&amp;K272727Dati  ir operatīvie, nav auditēti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B674-D4D8-41CF-996B-68385FE481F8}">
  <dimension ref="A1:K36"/>
  <sheetViews>
    <sheetView zoomScaleNormal="100" workbookViewId="0">
      <selection sqref="A1:G1"/>
    </sheetView>
  </sheetViews>
  <sheetFormatPr defaultColWidth="0" defaultRowHeight="15.75" zeroHeight="1" x14ac:dyDescent="0.25"/>
  <cols>
    <col min="1" max="3" width="11.125" customWidth="1"/>
    <col min="4" max="4" width="12.125" customWidth="1"/>
    <col min="5" max="5" width="7.125" customWidth="1"/>
    <col min="6" max="6" width="9.625" customWidth="1"/>
    <col min="7" max="7" width="10.375" customWidth="1"/>
    <col min="8" max="8" width="92.625" hidden="1" customWidth="1"/>
    <col min="16384" max="16384" width="0.625" customWidth="1"/>
  </cols>
  <sheetData>
    <row r="1" spans="1:11" s="4" customFormat="1" ht="39.75" customHeight="1" x14ac:dyDescent="0.25">
      <c r="A1" s="168" t="s">
        <v>0</v>
      </c>
      <c r="B1" s="168"/>
      <c r="C1" s="168"/>
      <c r="D1" s="168"/>
      <c r="E1" s="168"/>
      <c r="F1" s="168"/>
      <c r="G1" s="168"/>
    </row>
    <row r="2" spans="1:11" ht="20.25" customHeight="1" thickBot="1" x14ac:dyDescent="0.3">
      <c r="A2" s="169" t="s">
        <v>297</v>
      </c>
      <c r="B2" s="169"/>
      <c r="C2" s="169"/>
      <c r="D2" s="169"/>
      <c r="E2" s="169"/>
      <c r="F2" s="169"/>
      <c r="G2" s="169"/>
    </row>
    <row r="3" spans="1:11" s="96" customFormat="1" ht="32.25" customHeight="1" x14ac:dyDescent="0.25">
      <c r="A3" s="243"/>
      <c r="B3" s="244"/>
      <c r="C3" s="244"/>
      <c r="D3" s="244"/>
      <c r="E3" s="86" t="s">
        <v>3</v>
      </c>
      <c r="F3" s="51" t="s">
        <v>273</v>
      </c>
      <c r="G3" s="52" t="s">
        <v>272</v>
      </c>
    </row>
    <row r="4" spans="1:11" ht="17.25" customHeight="1" x14ac:dyDescent="0.25">
      <c r="A4" s="234" t="s">
        <v>65</v>
      </c>
      <c r="B4" s="237"/>
      <c r="C4" s="237"/>
      <c r="D4" s="237"/>
      <c r="E4" s="26"/>
      <c r="F4" s="26"/>
      <c r="G4" s="38"/>
    </row>
    <row r="5" spans="1:11" ht="28.5" customHeight="1" x14ac:dyDescent="0.25">
      <c r="A5" s="232" t="s">
        <v>66</v>
      </c>
      <c r="B5" s="233"/>
      <c r="C5" s="233"/>
      <c r="D5" s="233"/>
      <c r="E5" s="26"/>
      <c r="F5" s="146">
        <f>PZA!F19</f>
        <v>162545.92000000001</v>
      </c>
      <c r="G5" s="38">
        <v>2199</v>
      </c>
      <c r="H5" s="182" t="s">
        <v>265</v>
      </c>
      <c r="I5" s="183"/>
      <c r="J5" s="183"/>
      <c r="K5" s="183"/>
    </row>
    <row r="6" spans="1:11" x14ac:dyDescent="0.25">
      <c r="A6" s="236" t="s">
        <v>67</v>
      </c>
      <c r="B6" s="237"/>
      <c r="C6" s="237"/>
      <c r="D6" s="237"/>
      <c r="E6" s="26"/>
      <c r="F6" s="147">
        <f>'Bilanse A'!G15-'Bilanse A'!F15</f>
        <v>19683</v>
      </c>
      <c r="G6" s="38">
        <v>110310</v>
      </c>
      <c r="H6" t="s">
        <v>267</v>
      </c>
    </row>
    <row r="7" spans="1:11" ht="28.5" customHeight="1" x14ac:dyDescent="0.25">
      <c r="A7" s="232" t="s">
        <v>68</v>
      </c>
      <c r="B7" s="233"/>
      <c r="C7" s="233"/>
      <c r="D7" s="233"/>
      <c r="E7" s="26"/>
      <c r="F7" s="147">
        <f>'Bilanse A'!G9-'Bilanse A'!F9</f>
        <v>534</v>
      </c>
      <c r="G7" s="38">
        <v>2304</v>
      </c>
      <c r="H7" t="s">
        <v>268</v>
      </c>
    </row>
    <row r="8" spans="1:11" x14ac:dyDescent="0.25">
      <c r="A8" s="236" t="s">
        <v>69</v>
      </c>
      <c r="B8" s="237"/>
      <c r="C8" s="237"/>
      <c r="D8" s="237"/>
      <c r="E8" s="26"/>
      <c r="F8" s="147">
        <f>PZA!F15</f>
        <v>17524</v>
      </c>
      <c r="G8" s="38">
        <v>-41468</v>
      </c>
      <c r="H8" t="s">
        <v>259</v>
      </c>
    </row>
    <row r="9" spans="1:11" x14ac:dyDescent="0.25">
      <c r="A9" s="236" t="s">
        <v>70</v>
      </c>
      <c r="B9" s="237"/>
      <c r="C9" s="237"/>
      <c r="D9" s="237"/>
      <c r="E9" s="26"/>
      <c r="F9" s="147">
        <f>PZA!F17</f>
        <v>-17319</v>
      </c>
      <c r="G9" s="38">
        <v>36918</v>
      </c>
      <c r="H9" t="s">
        <v>260</v>
      </c>
    </row>
    <row r="10" spans="1:11" ht="19.5" hidden="1" customHeight="1" x14ac:dyDescent="0.25">
      <c r="A10" s="245" t="s">
        <v>257</v>
      </c>
      <c r="B10" s="224"/>
      <c r="C10" s="224"/>
      <c r="D10" s="225"/>
      <c r="E10" s="26"/>
      <c r="F10" s="147"/>
      <c r="G10" s="38"/>
      <c r="H10" t="s">
        <v>269</v>
      </c>
    </row>
    <row r="11" spans="1:11" ht="30.75" customHeight="1" x14ac:dyDescent="0.25">
      <c r="A11" s="241" t="s">
        <v>71</v>
      </c>
      <c r="B11" s="242"/>
      <c r="C11" s="242"/>
      <c r="D11" s="242"/>
      <c r="E11" s="26"/>
      <c r="F11" s="145">
        <f>F5+F6+F7+F8+F9+F10</f>
        <v>182967.92</v>
      </c>
      <c r="G11" s="39">
        <v>110263</v>
      </c>
    </row>
    <row r="12" spans="1:11" ht="21" customHeight="1" x14ac:dyDescent="0.25">
      <c r="A12" s="232" t="s">
        <v>72</v>
      </c>
      <c r="B12" s="233"/>
      <c r="C12" s="233"/>
      <c r="D12" s="233"/>
      <c r="E12" s="148"/>
      <c r="F12" s="26">
        <f>'Bilanse A'!I17-'Bilanse A'!H17</f>
        <v>74980</v>
      </c>
      <c r="G12" s="38">
        <v>-513076</v>
      </c>
      <c r="H12" t="s">
        <v>262</v>
      </c>
    </row>
    <row r="13" spans="1:11" s="96" customFormat="1" ht="21.75" customHeight="1" x14ac:dyDescent="0.25">
      <c r="A13" s="232" t="s">
        <v>73</v>
      </c>
      <c r="B13" s="233"/>
      <c r="C13" s="233"/>
      <c r="D13" s="233"/>
      <c r="E13" s="148"/>
      <c r="F13" s="12">
        <f>'Bilanse A'!G24-'Bilanse A'!F24</f>
        <v>-24715</v>
      </c>
      <c r="G13" s="81">
        <v>50551</v>
      </c>
      <c r="H13" s="96" t="s">
        <v>261</v>
      </c>
    </row>
    <row r="14" spans="1:11" ht="29.25" customHeight="1" x14ac:dyDescent="0.25">
      <c r="A14" s="232" t="s">
        <v>74</v>
      </c>
      <c r="B14" s="233"/>
      <c r="C14" s="233"/>
      <c r="D14" s="233"/>
      <c r="E14" s="26"/>
      <c r="F14" s="26">
        <f>'Bilanse P'!H27-'Bilanse P'!I27</f>
        <v>-69517</v>
      </c>
      <c r="G14" s="38">
        <v>102826</v>
      </c>
    </row>
    <row r="15" spans="1:11" ht="18.75" customHeight="1" x14ac:dyDescent="0.25">
      <c r="A15" s="234" t="s">
        <v>75</v>
      </c>
      <c r="B15" s="235"/>
      <c r="C15" s="235"/>
      <c r="D15" s="235"/>
      <c r="E15" s="26"/>
      <c r="F15" s="145">
        <f>F11+F12+F13+F14</f>
        <v>163715.92000000001</v>
      </c>
      <c r="G15" s="39">
        <v>-249436</v>
      </c>
    </row>
    <row r="16" spans="1:11" ht="21" customHeight="1" x14ac:dyDescent="0.25">
      <c r="A16" s="236" t="s">
        <v>76</v>
      </c>
      <c r="B16" s="237"/>
      <c r="C16" s="237"/>
      <c r="D16" s="237"/>
      <c r="E16" s="26"/>
      <c r="F16" s="26"/>
      <c r="G16" s="38">
        <v>-36918</v>
      </c>
    </row>
    <row r="17" spans="1:8" ht="21.75" customHeight="1" x14ac:dyDescent="0.25">
      <c r="A17" s="234" t="s">
        <v>77</v>
      </c>
      <c r="B17" s="235"/>
      <c r="C17" s="235"/>
      <c r="D17" s="235"/>
      <c r="E17" s="26"/>
      <c r="F17" s="145">
        <f>F15</f>
        <v>163715.92000000001</v>
      </c>
      <c r="G17" s="39">
        <v>-286354</v>
      </c>
    </row>
    <row r="18" spans="1:8" ht="20.25" customHeight="1" x14ac:dyDescent="0.25">
      <c r="A18" s="234" t="s">
        <v>227</v>
      </c>
      <c r="B18" s="237"/>
      <c r="C18" s="237"/>
      <c r="D18" s="237"/>
      <c r="E18" s="26"/>
      <c r="F18" s="26"/>
      <c r="G18" s="38"/>
    </row>
    <row r="19" spans="1:8" ht="21.75" customHeight="1" x14ac:dyDescent="0.25">
      <c r="A19" s="236" t="s">
        <v>78</v>
      </c>
      <c r="B19" s="237"/>
      <c r="C19" s="237"/>
      <c r="D19" s="237"/>
      <c r="E19" s="26"/>
      <c r="F19" s="147">
        <v>-205</v>
      </c>
      <c r="G19" s="38">
        <v>-3422</v>
      </c>
      <c r="H19" t="s">
        <v>258</v>
      </c>
    </row>
    <row r="20" spans="1:8" x14ac:dyDescent="0.25">
      <c r="A20" s="223" t="s">
        <v>79</v>
      </c>
      <c r="B20" s="224"/>
      <c r="C20" s="224"/>
      <c r="D20" s="225"/>
      <c r="E20" s="26"/>
      <c r="F20" s="26"/>
      <c r="G20" s="38">
        <v>105</v>
      </c>
    </row>
    <row r="21" spans="1:8" ht="19.5" customHeight="1" x14ac:dyDescent="0.25">
      <c r="A21" s="223" t="s">
        <v>80</v>
      </c>
      <c r="B21" s="224"/>
      <c r="C21" s="224"/>
      <c r="D21" s="225"/>
      <c r="E21" s="26"/>
      <c r="F21" s="26"/>
      <c r="G21" s="38">
        <v>41468</v>
      </c>
    </row>
    <row r="22" spans="1:8" s="96" customFormat="1" hidden="1" x14ac:dyDescent="0.25">
      <c r="A22" s="238" t="s">
        <v>81</v>
      </c>
      <c r="B22" s="239"/>
      <c r="C22" s="239"/>
      <c r="D22" s="240"/>
      <c r="E22" s="12"/>
      <c r="F22" s="12"/>
      <c r="G22" s="81"/>
      <c r="H22" s="96" t="s">
        <v>266</v>
      </c>
    </row>
    <row r="23" spans="1:8" ht="21.75" customHeight="1" x14ac:dyDescent="0.25">
      <c r="A23" s="226" t="s">
        <v>82</v>
      </c>
      <c r="B23" s="230"/>
      <c r="C23" s="230"/>
      <c r="D23" s="231"/>
      <c r="E23" s="26"/>
      <c r="F23" s="13">
        <f>F19</f>
        <v>-205</v>
      </c>
      <c r="G23" s="39">
        <v>38151</v>
      </c>
    </row>
    <row r="24" spans="1:8" ht="19.5" customHeight="1" x14ac:dyDescent="0.25">
      <c r="A24" s="223" t="s">
        <v>226</v>
      </c>
      <c r="B24" s="224"/>
      <c r="C24" s="224"/>
      <c r="D24" s="225"/>
      <c r="E24" s="26"/>
      <c r="F24" s="26"/>
      <c r="G24" s="38"/>
    </row>
    <row r="25" spans="1:8" ht="15.75" customHeight="1" x14ac:dyDescent="0.25">
      <c r="A25" s="223" t="s">
        <v>83</v>
      </c>
      <c r="B25" s="224"/>
      <c r="C25" s="224"/>
      <c r="D25" s="225"/>
      <c r="E25" s="26"/>
      <c r="F25" s="26"/>
      <c r="G25" s="38">
        <v>66298</v>
      </c>
      <c r="H25" t="s">
        <v>263</v>
      </c>
    </row>
    <row r="26" spans="1:8" ht="15.75" customHeight="1" x14ac:dyDescent="0.25">
      <c r="A26" s="223" t="s">
        <v>84</v>
      </c>
      <c r="B26" s="224"/>
      <c r="C26" s="224"/>
      <c r="D26" s="225"/>
      <c r="E26" s="26"/>
      <c r="F26" s="26">
        <f>'Bilanse P'!F14+'Bilanse P'!F18-'Bilanse P'!G14-'Bilanse P'!G18</f>
        <v>-34406</v>
      </c>
      <c r="G26" s="38">
        <v>-3557</v>
      </c>
      <c r="H26" t="s">
        <v>264</v>
      </c>
    </row>
    <row r="27" spans="1:8" ht="24.75" customHeight="1" x14ac:dyDescent="0.25">
      <c r="A27" s="226" t="s">
        <v>228</v>
      </c>
      <c r="B27" s="224"/>
      <c r="C27" s="224"/>
      <c r="D27" s="225"/>
      <c r="E27" s="26"/>
      <c r="F27" s="13">
        <f>F25+F26</f>
        <v>-34406</v>
      </c>
      <c r="G27" s="39">
        <v>62741</v>
      </c>
    </row>
    <row r="28" spans="1:8" ht="30" customHeight="1" x14ac:dyDescent="0.25">
      <c r="A28" s="227" t="s">
        <v>85</v>
      </c>
      <c r="B28" s="228"/>
      <c r="C28" s="228"/>
      <c r="D28" s="229"/>
      <c r="E28" s="26"/>
      <c r="F28" s="145">
        <f>F17+F23+F27</f>
        <v>129104.92000000001</v>
      </c>
      <c r="G28" s="39">
        <v>185462</v>
      </c>
    </row>
    <row r="29" spans="1:8" ht="27.75" customHeight="1" x14ac:dyDescent="0.25">
      <c r="A29" s="227" t="s">
        <v>86</v>
      </c>
      <c r="B29" s="228"/>
      <c r="C29" s="228"/>
      <c r="D29" s="229"/>
      <c r="E29" s="26"/>
      <c r="F29" s="13">
        <f>G30</f>
        <v>4678858</v>
      </c>
      <c r="G29" s="39">
        <v>3677486</v>
      </c>
    </row>
    <row r="30" spans="1:8" ht="30.95" customHeight="1" thickBot="1" x14ac:dyDescent="0.3">
      <c r="A30" s="220" t="s">
        <v>87</v>
      </c>
      <c r="B30" s="221"/>
      <c r="C30" s="221"/>
      <c r="D30" s="222"/>
      <c r="E30" s="53"/>
      <c r="F30" s="89">
        <f>'Bilanse A'!F31</f>
        <v>4807963</v>
      </c>
      <c r="G30" s="54">
        <f>'Bilanse A'!G31</f>
        <v>4678858</v>
      </c>
    </row>
    <row r="31" spans="1:8" hidden="1" x14ac:dyDescent="0.25">
      <c r="A31" s="5"/>
      <c r="B31" s="5"/>
      <c r="C31" s="5"/>
      <c r="D31" s="5"/>
      <c r="E31" s="5"/>
      <c r="F31" s="5"/>
      <c r="G31" s="5"/>
    </row>
    <row r="32" spans="1:8" ht="15" customHeight="1" x14ac:dyDescent="0.25">
      <c r="A32" s="5" t="s">
        <v>17</v>
      </c>
      <c r="B32" s="5"/>
      <c r="C32" s="5"/>
      <c r="D32" s="5"/>
      <c r="E32" s="5"/>
      <c r="F32" s="5" t="s">
        <v>19</v>
      </c>
      <c r="G32" s="5"/>
    </row>
    <row r="33" spans="1:6" ht="19.5" customHeight="1" x14ac:dyDescent="0.25">
      <c r="A33" s="5" t="s">
        <v>18</v>
      </c>
      <c r="B33" s="5"/>
      <c r="C33" s="5"/>
      <c r="D33" s="5"/>
      <c r="E33" s="5"/>
      <c r="F33" s="93" t="s">
        <v>271</v>
      </c>
    </row>
    <row r="34" spans="1:6" ht="15" customHeight="1" x14ac:dyDescent="0.25">
      <c r="A34" s="5"/>
      <c r="B34" s="5"/>
      <c r="C34" s="5"/>
      <c r="D34" s="5"/>
      <c r="E34" s="5"/>
      <c r="F34" s="5"/>
    </row>
    <row r="35" spans="1:6" x14ac:dyDescent="0.25"/>
    <row r="36" spans="1:6" x14ac:dyDescent="0.25"/>
  </sheetData>
  <mergeCells count="31">
    <mergeCell ref="H5:K5"/>
    <mergeCell ref="A11:D11"/>
    <mergeCell ref="A1:G1"/>
    <mergeCell ref="A2:G2"/>
    <mergeCell ref="A3:D3"/>
    <mergeCell ref="A4:D4"/>
    <mergeCell ref="A5:D5"/>
    <mergeCell ref="A6:D6"/>
    <mergeCell ref="A7:D7"/>
    <mergeCell ref="A8:D8"/>
    <mergeCell ref="A9:D9"/>
    <mergeCell ref="A10:D10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30:D30"/>
    <mergeCell ref="A24:D24"/>
    <mergeCell ref="A25:D25"/>
    <mergeCell ref="A26:D26"/>
    <mergeCell ref="A27:D27"/>
    <mergeCell ref="A28:D28"/>
    <mergeCell ref="A29:D29"/>
  </mergeCells>
  <pageMargins left="0.7" right="0.7" top="0.75" bottom="0.75" header="0.3" footer="0.3"/>
  <pageSetup orientation="portrait" r:id="rId1"/>
  <headerFooter>
    <oddHeader>&amp;LDaugavpils dzīvokļu un komunālās saimniecības uzņēmums SIA
Reģ.Nr.4150300248
Liepājās iela 21, Daugavpils, LV-5417
01.01.2023.-31.03.2023. GADA PĀRSKATS (operatīvais)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topLeftCell="A7" zoomScale="130" zoomScaleNormal="130" workbookViewId="0">
      <selection activeCell="F17" sqref="F17:F19"/>
    </sheetView>
  </sheetViews>
  <sheetFormatPr defaultColWidth="0" defaultRowHeight="15.75" zeroHeight="1" x14ac:dyDescent="0.25"/>
  <cols>
    <col min="1" max="1" width="3.625" customWidth="1"/>
    <col min="2" max="4" width="11.125" customWidth="1"/>
    <col min="5" max="5" width="18.5" customWidth="1"/>
    <col min="6" max="8" width="11.125" customWidth="1"/>
  </cols>
  <sheetData>
    <row r="1" spans="1:7" x14ac:dyDescent="0.25"/>
    <row r="2" spans="1:7" s="4" customFormat="1" x14ac:dyDescent="0.25">
      <c r="A2" s="168" t="s">
        <v>0</v>
      </c>
      <c r="B2" s="168"/>
      <c r="C2" s="168"/>
      <c r="D2" s="168"/>
      <c r="E2" s="168"/>
      <c r="F2" s="168"/>
      <c r="G2" s="168"/>
    </row>
    <row r="3" spans="1:7" x14ac:dyDescent="0.25">
      <c r="A3" s="246" t="s">
        <v>282</v>
      </c>
      <c r="B3" s="246"/>
      <c r="C3" s="246"/>
      <c r="D3" s="246"/>
      <c r="E3" s="246"/>
      <c r="F3" s="246"/>
      <c r="G3" s="246"/>
    </row>
    <row r="4" spans="1:7" ht="16.5" thickBot="1" x14ac:dyDescent="0.3">
      <c r="A4" s="1"/>
      <c r="B4" s="1"/>
      <c r="C4" s="1"/>
      <c r="D4" s="1"/>
      <c r="E4" s="1"/>
      <c r="F4" s="1"/>
      <c r="G4" s="1"/>
    </row>
    <row r="5" spans="1:7" ht="60" x14ac:dyDescent="0.25">
      <c r="A5" s="55" t="s">
        <v>88</v>
      </c>
      <c r="B5" s="247" t="s">
        <v>89</v>
      </c>
      <c r="C5" s="248"/>
      <c r="D5" s="248"/>
      <c r="E5" s="249"/>
      <c r="F5" s="56" t="s">
        <v>90</v>
      </c>
      <c r="G5" s="57" t="s">
        <v>91</v>
      </c>
    </row>
    <row r="6" spans="1:7" x14ac:dyDescent="0.25">
      <c r="A6" s="250" t="s">
        <v>92</v>
      </c>
      <c r="B6" s="251"/>
      <c r="C6" s="251"/>
      <c r="D6" s="251"/>
      <c r="E6" s="251"/>
      <c r="F6" s="251"/>
      <c r="G6" s="252"/>
    </row>
    <row r="7" spans="1:7" x14ac:dyDescent="0.25">
      <c r="A7" s="58">
        <v>1</v>
      </c>
      <c r="B7" s="237" t="s">
        <v>93</v>
      </c>
      <c r="C7" s="237"/>
      <c r="D7" s="237"/>
      <c r="E7" s="237"/>
      <c r="F7" s="17">
        <v>4618918</v>
      </c>
      <c r="G7" s="59">
        <v>4618918</v>
      </c>
    </row>
    <row r="8" spans="1:7" x14ac:dyDescent="0.25">
      <c r="A8" s="60">
        <v>2</v>
      </c>
      <c r="B8" s="256" t="s">
        <v>94</v>
      </c>
      <c r="C8" s="256"/>
      <c r="D8" s="256"/>
      <c r="E8" s="256"/>
      <c r="F8" s="18"/>
      <c r="G8" s="61"/>
    </row>
    <row r="9" spans="1:7" ht="30.95" customHeight="1" x14ac:dyDescent="0.25">
      <c r="A9" s="62">
        <v>3</v>
      </c>
      <c r="B9" s="257" t="s">
        <v>95</v>
      </c>
      <c r="C9" s="257"/>
      <c r="D9" s="257"/>
      <c r="E9" s="257"/>
      <c r="F9" s="18"/>
      <c r="G9" s="61"/>
    </row>
    <row r="10" spans="1:7" x14ac:dyDescent="0.25">
      <c r="A10" s="60">
        <v>4</v>
      </c>
      <c r="B10" s="256" t="s">
        <v>96</v>
      </c>
      <c r="C10" s="256"/>
      <c r="D10" s="256"/>
      <c r="E10" s="256"/>
      <c r="F10" s="15">
        <f>F7</f>
        <v>4618918</v>
      </c>
      <c r="G10" s="63">
        <f>G7</f>
        <v>4618918</v>
      </c>
    </row>
    <row r="11" spans="1:7" x14ac:dyDescent="0.25">
      <c r="A11" s="253" t="s">
        <v>97</v>
      </c>
      <c r="B11" s="254"/>
      <c r="C11" s="254"/>
      <c r="D11" s="254"/>
      <c r="E11" s="254"/>
      <c r="F11" s="254"/>
      <c r="G11" s="255"/>
    </row>
    <row r="12" spans="1:7" x14ac:dyDescent="0.25">
      <c r="A12" s="60">
        <v>1</v>
      </c>
      <c r="B12" s="21" t="s">
        <v>93</v>
      </c>
      <c r="C12" s="21"/>
      <c r="D12" s="21"/>
      <c r="E12" s="21"/>
      <c r="F12" s="21">
        <v>0</v>
      </c>
      <c r="G12" s="64">
        <v>0</v>
      </c>
    </row>
    <row r="13" spans="1:7" x14ac:dyDescent="0.25">
      <c r="A13" s="60">
        <v>2</v>
      </c>
      <c r="B13" s="21" t="s">
        <v>94</v>
      </c>
      <c r="C13" s="21"/>
      <c r="D13" s="21"/>
      <c r="E13" s="21"/>
      <c r="F13" s="21"/>
      <c r="G13" s="64"/>
    </row>
    <row r="14" spans="1:7" x14ac:dyDescent="0.25">
      <c r="A14" s="60">
        <v>3</v>
      </c>
      <c r="B14" s="21" t="s">
        <v>98</v>
      </c>
      <c r="C14" s="21"/>
      <c r="D14" s="21"/>
      <c r="E14" s="21"/>
      <c r="F14" s="21"/>
      <c r="G14" s="64"/>
    </row>
    <row r="15" spans="1:7" x14ac:dyDescent="0.25">
      <c r="A15" s="60">
        <v>4</v>
      </c>
      <c r="B15" s="21" t="s">
        <v>96</v>
      </c>
      <c r="C15" s="21"/>
      <c r="D15" s="21"/>
      <c r="E15" s="21"/>
      <c r="F15" s="21">
        <v>0</v>
      </c>
      <c r="G15" s="64">
        <v>0</v>
      </c>
    </row>
    <row r="16" spans="1:7" x14ac:dyDescent="0.25">
      <c r="A16" s="253" t="s">
        <v>99</v>
      </c>
      <c r="B16" s="254"/>
      <c r="C16" s="254"/>
      <c r="D16" s="254"/>
      <c r="E16" s="254"/>
      <c r="F16" s="254"/>
      <c r="G16" s="255"/>
    </row>
    <row r="17" spans="1:7" x14ac:dyDescent="0.25">
      <c r="A17" s="60">
        <v>1</v>
      </c>
      <c r="B17" s="21" t="s">
        <v>93</v>
      </c>
      <c r="C17" s="21"/>
      <c r="D17" s="21"/>
      <c r="E17" s="21"/>
      <c r="F17" s="21">
        <f>'Bilanse P'!F8</f>
        <v>-279567</v>
      </c>
      <c r="G17" s="64">
        <v>-540568</v>
      </c>
    </row>
    <row r="18" spans="1:7" x14ac:dyDescent="0.25">
      <c r="A18" s="60">
        <v>2</v>
      </c>
      <c r="B18" s="21" t="s">
        <v>94</v>
      </c>
      <c r="C18" s="21"/>
      <c r="D18" s="21"/>
      <c r="E18" s="21"/>
      <c r="F18" s="21"/>
      <c r="G18" s="64"/>
    </row>
    <row r="19" spans="1:7" x14ac:dyDescent="0.25">
      <c r="A19" s="60">
        <v>3</v>
      </c>
      <c r="B19" s="21" t="s">
        <v>100</v>
      </c>
      <c r="C19" s="21"/>
      <c r="D19" s="21"/>
      <c r="E19" s="21"/>
      <c r="F19" s="113">
        <f>'Bilanse P'!F9</f>
        <v>162545.92000000001</v>
      </c>
      <c r="G19" s="64">
        <v>261001</v>
      </c>
    </row>
    <row r="20" spans="1:7" x14ac:dyDescent="0.25">
      <c r="A20" s="60">
        <v>4</v>
      </c>
      <c r="B20" s="21" t="s">
        <v>96</v>
      </c>
      <c r="C20" s="21"/>
      <c r="D20" s="21"/>
      <c r="E20" s="21"/>
      <c r="F20" s="113">
        <f>F17+F19</f>
        <v>-117021.07999999999</v>
      </c>
      <c r="G20" s="64">
        <f>G17+G19</f>
        <v>-279567</v>
      </c>
    </row>
    <row r="21" spans="1:7" x14ac:dyDescent="0.25">
      <c r="A21" s="253" t="s">
        <v>101</v>
      </c>
      <c r="B21" s="254"/>
      <c r="C21" s="254"/>
      <c r="D21" s="254"/>
      <c r="E21" s="254"/>
      <c r="F21" s="254"/>
      <c r="G21" s="255"/>
    </row>
    <row r="22" spans="1:7" x14ac:dyDescent="0.25">
      <c r="A22" s="65">
        <v>1</v>
      </c>
      <c r="B22" s="7" t="s">
        <v>93</v>
      </c>
      <c r="C22" s="7"/>
      <c r="D22" s="7"/>
      <c r="E22" s="7"/>
      <c r="F22" s="7">
        <f>'Bilanse P'!G10</f>
        <v>4339351</v>
      </c>
      <c r="G22" s="66">
        <v>4076151</v>
      </c>
    </row>
    <row r="23" spans="1:7" x14ac:dyDescent="0.25">
      <c r="A23" s="65">
        <v>2</v>
      </c>
      <c r="B23" s="7" t="s">
        <v>94</v>
      </c>
      <c r="C23" s="7"/>
      <c r="D23" s="7"/>
      <c r="E23" s="7"/>
      <c r="F23" s="7">
        <v>0</v>
      </c>
      <c r="G23" s="66">
        <v>0</v>
      </c>
    </row>
    <row r="24" spans="1:7" ht="16.5" thickBot="1" x14ac:dyDescent="0.3">
      <c r="A24" s="67">
        <v>3</v>
      </c>
      <c r="B24" s="68" t="s">
        <v>96</v>
      </c>
      <c r="C24" s="68"/>
      <c r="D24" s="68"/>
      <c r="E24" s="68"/>
      <c r="F24" s="114">
        <f>F22+F19</f>
        <v>4501896.92</v>
      </c>
      <c r="G24" s="69">
        <f>G10+G19+G17</f>
        <v>4339351</v>
      </c>
    </row>
    <row r="25" spans="1:7" x14ac:dyDescent="0.25"/>
    <row r="26" spans="1:7" x14ac:dyDescent="0.25">
      <c r="A26" s="5" t="s">
        <v>17</v>
      </c>
      <c r="B26" s="5"/>
      <c r="C26" s="5"/>
      <c r="D26" s="5"/>
      <c r="E26" s="5"/>
      <c r="F26" s="5" t="s">
        <v>19</v>
      </c>
      <c r="G26" s="5"/>
    </row>
    <row r="27" spans="1:7" x14ac:dyDescent="0.25"/>
    <row r="28" spans="1:7" x14ac:dyDescent="0.25">
      <c r="A28" s="5" t="s">
        <v>18</v>
      </c>
      <c r="B28" s="5"/>
      <c r="C28" s="5"/>
      <c r="D28" s="5"/>
      <c r="E28" s="5"/>
      <c r="F28" s="93" t="s">
        <v>271</v>
      </c>
      <c r="G28" s="5"/>
    </row>
    <row r="29" spans="1:7" x14ac:dyDescent="0.25"/>
    <row r="30" spans="1:7" x14ac:dyDescent="0.25"/>
    <row r="31" spans="1:7" x14ac:dyDescent="0.25"/>
    <row r="32" spans="1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</sheetData>
  <mergeCells count="11">
    <mergeCell ref="A21:G21"/>
    <mergeCell ref="B8:E8"/>
    <mergeCell ref="B9:E9"/>
    <mergeCell ref="B10:E10"/>
    <mergeCell ref="A11:G11"/>
    <mergeCell ref="A16:G16"/>
    <mergeCell ref="A2:G2"/>
    <mergeCell ref="A3:G3"/>
    <mergeCell ref="B5:E5"/>
    <mergeCell ref="B7:E7"/>
    <mergeCell ref="A6:G6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&amp;K0B0B0BLiepājās iela 21, Daugavpils, LV-5417
 &amp;K0C0C0C01.01.2023. – 31.03.2023. GADA PĀRSKATS (operatīvais)</oddHeader>
    <oddFooter>&amp;C&amp;"Calibri,Regular"&amp;14&amp;K272727Dati  ir operatīvie, nav auditēti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view="pageLayout" topLeftCell="A10" zoomScaleNormal="130" workbookViewId="0">
      <selection activeCell="G26" sqref="G26:G34"/>
    </sheetView>
  </sheetViews>
  <sheetFormatPr defaultColWidth="0" defaultRowHeight="15.75" zeroHeight="1" x14ac:dyDescent="0.25"/>
  <cols>
    <col min="1" max="4" width="11.125" customWidth="1"/>
    <col min="5" max="5" width="3.875" customWidth="1"/>
    <col min="6" max="7" width="13.5" customWidth="1"/>
    <col min="8" max="8" width="48.75" customWidth="1"/>
  </cols>
  <sheetData>
    <row r="1" spans="1:7" x14ac:dyDescent="0.25"/>
    <row r="2" spans="1:7" x14ac:dyDescent="0.25">
      <c r="A2" s="168" t="s">
        <v>102</v>
      </c>
      <c r="B2" s="168"/>
      <c r="C2" s="168"/>
      <c r="D2" s="168"/>
      <c r="E2" s="168"/>
      <c r="F2" s="168"/>
      <c r="G2" s="168"/>
    </row>
    <row r="3" spans="1:7" ht="16.5" thickBot="1" x14ac:dyDescent="0.3">
      <c r="A3" s="268" t="s">
        <v>103</v>
      </c>
      <c r="B3" s="268"/>
      <c r="C3" s="268"/>
      <c r="D3" s="268"/>
      <c r="E3" s="268"/>
      <c r="F3" s="268"/>
      <c r="G3" s="268"/>
    </row>
    <row r="4" spans="1:7" ht="30.95" customHeight="1" x14ac:dyDescent="0.25">
      <c r="A4" s="275" t="s">
        <v>104</v>
      </c>
      <c r="B4" s="276"/>
      <c r="C4" s="276"/>
      <c r="D4" s="276"/>
      <c r="E4" s="277"/>
      <c r="F4" s="56" t="s">
        <v>273</v>
      </c>
      <c r="G4" s="57" t="s">
        <v>272</v>
      </c>
    </row>
    <row r="5" spans="1:7" ht="15.95" customHeight="1" x14ac:dyDescent="0.25">
      <c r="A5" s="278" t="s">
        <v>105</v>
      </c>
      <c r="B5" s="279"/>
      <c r="C5" s="279"/>
      <c r="D5" s="279"/>
      <c r="E5" s="280"/>
      <c r="F5" s="8"/>
      <c r="G5" s="70"/>
    </row>
    <row r="6" spans="1:7" x14ac:dyDescent="0.25">
      <c r="A6" s="236" t="s">
        <v>107</v>
      </c>
      <c r="B6" s="237"/>
      <c r="C6" s="237"/>
      <c r="D6" s="237"/>
      <c r="E6" s="237"/>
      <c r="F6" s="157">
        <f>PZA!F7</f>
        <v>1861688</v>
      </c>
      <c r="G6" s="158">
        <f>PZA!G7</f>
        <v>6558126</v>
      </c>
    </row>
    <row r="7" spans="1:7" x14ac:dyDescent="0.25">
      <c r="A7" s="202" t="s">
        <v>106</v>
      </c>
      <c r="B7" s="203"/>
      <c r="C7" s="203"/>
      <c r="D7" s="203"/>
      <c r="E7" s="203"/>
      <c r="F7" s="159">
        <f>F6</f>
        <v>1861688</v>
      </c>
      <c r="G7" s="160">
        <f>G6</f>
        <v>6558126</v>
      </c>
    </row>
    <row r="8" spans="1:7" x14ac:dyDescent="0.25">
      <c r="A8" s="269"/>
      <c r="B8" s="270"/>
      <c r="C8" s="270"/>
      <c r="D8" s="270"/>
      <c r="E8" s="270"/>
      <c r="F8" s="270"/>
      <c r="G8" s="271"/>
    </row>
    <row r="9" spans="1:7" s="2" customFormat="1" ht="30.95" customHeight="1" x14ac:dyDescent="0.25">
      <c r="A9" s="260" t="s">
        <v>289</v>
      </c>
      <c r="B9" s="261"/>
      <c r="C9" s="261"/>
      <c r="D9" s="261"/>
      <c r="E9" s="261"/>
      <c r="F9" s="261"/>
      <c r="G9" s="262"/>
    </row>
    <row r="10" spans="1:7" s="2" customFormat="1" ht="15.95" customHeight="1" x14ac:dyDescent="0.25">
      <c r="A10" s="263"/>
      <c r="B10" s="264"/>
      <c r="C10" s="264"/>
      <c r="D10" s="264"/>
      <c r="E10" s="264"/>
      <c r="F10" s="9" t="str">
        <f>F4</f>
        <v>31.03.2023. EUR</v>
      </c>
      <c r="G10" s="71" t="s">
        <v>272</v>
      </c>
    </row>
    <row r="11" spans="1:7" x14ac:dyDescent="0.25">
      <c r="A11" s="206" t="s">
        <v>108</v>
      </c>
      <c r="B11" s="207"/>
      <c r="C11" s="207"/>
      <c r="D11" s="207"/>
      <c r="E11" s="207"/>
      <c r="F11" s="109">
        <f>110825+15753+3122</f>
        <v>129700</v>
      </c>
      <c r="G11" s="42">
        <v>188780</v>
      </c>
    </row>
    <row r="12" spans="1:7" x14ac:dyDescent="0.25">
      <c r="A12" s="206" t="s">
        <v>109</v>
      </c>
      <c r="B12" s="207"/>
      <c r="C12" s="207"/>
      <c r="D12" s="207"/>
      <c r="E12" s="207"/>
      <c r="F12" s="109">
        <f>6562+7066</f>
        <v>13628</v>
      </c>
      <c r="G12" s="42">
        <v>109850</v>
      </c>
    </row>
    <row r="13" spans="1:7" x14ac:dyDescent="0.25">
      <c r="A13" s="272"/>
      <c r="B13" s="273"/>
      <c r="C13" s="273"/>
      <c r="D13" s="273"/>
      <c r="E13" s="274"/>
      <c r="F13" s="109"/>
      <c r="G13" s="42"/>
    </row>
    <row r="14" spans="1:7" x14ac:dyDescent="0.25">
      <c r="A14" s="206" t="s">
        <v>110</v>
      </c>
      <c r="B14" s="207"/>
      <c r="C14" s="207"/>
      <c r="D14" s="207"/>
      <c r="E14" s="207"/>
      <c r="F14" s="115"/>
      <c r="G14" s="42"/>
    </row>
    <row r="15" spans="1:7" x14ac:dyDescent="0.25">
      <c r="A15" s="206" t="s">
        <v>111</v>
      </c>
      <c r="B15" s="207"/>
      <c r="C15" s="207"/>
      <c r="D15" s="207"/>
      <c r="E15" s="207"/>
      <c r="F15" s="109">
        <f>493906+337882+27099+9389</f>
        <v>868276</v>
      </c>
      <c r="G15" s="42">
        <v>3453179</v>
      </c>
    </row>
    <row r="16" spans="1:7" x14ac:dyDescent="0.25">
      <c r="A16" s="206" t="s">
        <v>112</v>
      </c>
      <c r="B16" s="207"/>
      <c r="C16" s="207"/>
      <c r="D16" s="207"/>
      <c r="E16" s="207"/>
      <c r="F16" s="109">
        <f>116008+79062+6393</f>
        <v>201463</v>
      </c>
      <c r="G16" s="42">
        <v>815043</v>
      </c>
    </row>
    <row r="17" spans="1:8" x14ac:dyDescent="0.25">
      <c r="A17" s="206" t="s">
        <v>113</v>
      </c>
      <c r="B17" s="207"/>
      <c r="C17" s="207"/>
      <c r="D17" s="207"/>
      <c r="E17" s="207"/>
      <c r="F17" s="109">
        <f>8838+4871+12164</f>
        <v>25873</v>
      </c>
      <c r="G17" s="42">
        <v>86857</v>
      </c>
    </row>
    <row r="18" spans="1:8" x14ac:dyDescent="0.25">
      <c r="A18" s="206" t="s">
        <v>114</v>
      </c>
      <c r="B18" s="207"/>
      <c r="C18" s="207"/>
      <c r="D18" s="207"/>
      <c r="E18" s="207"/>
      <c r="F18" s="109">
        <v>534</v>
      </c>
      <c r="G18" s="42">
        <v>2304</v>
      </c>
      <c r="H18" s="2"/>
    </row>
    <row r="19" spans="1:8" x14ac:dyDescent="0.25">
      <c r="A19" s="206" t="s">
        <v>115</v>
      </c>
      <c r="B19" s="207"/>
      <c r="C19" s="207"/>
      <c r="D19" s="207"/>
      <c r="E19" s="207"/>
      <c r="F19" s="109">
        <f>6973+7135</f>
        <v>14108</v>
      </c>
      <c r="G19" s="42">
        <v>56670</v>
      </c>
    </row>
    <row r="20" spans="1:8" x14ac:dyDescent="0.25">
      <c r="A20" s="216" t="s">
        <v>283</v>
      </c>
      <c r="B20" s="207"/>
      <c r="C20" s="207"/>
      <c r="D20" s="207"/>
      <c r="E20" s="207"/>
      <c r="F20" s="3">
        <v>58115</v>
      </c>
      <c r="G20" s="42">
        <v>90476</v>
      </c>
    </row>
    <row r="21" spans="1:8" x14ac:dyDescent="0.25">
      <c r="A21" s="206" t="s">
        <v>116</v>
      </c>
      <c r="B21" s="207"/>
      <c r="C21" s="207"/>
      <c r="D21" s="207"/>
      <c r="E21" s="207"/>
      <c r="F21" s="3">
        <f>374+372+671+2925+333+18608+2238+6291+4654+11222+6275+1935</f>
        <v>55898</v>
      </c>
      <c r="G21" s="42">
        <f>266595-90476</f>
        <v>176119</v>
      </c>
    </row>
    <row r="22" spans="1:8" x14ac:dyDescent="0.25">
      <c r="A22" s="202" t="s">
        <v>106</v>
      </c>
      <c r="B22" s="203"/>
      <c r="C22" s="203"/>
      <c r="D22" s="203"/>
      <c r="E22" s="203"/>
      <c r="F22" s="19">
        <f>F11+F12+F14+F15+F16+F17+F18+F19+F20+F21</f>
        <v>1367595</v>
      </c>
      <c r="G22" s="44">
        <f>G11+G12+G14+G15+G16+G17+G18+G19+G20+G21</f>
        <v>4979278</v>
      </c>
    </row>
    <row r="23" spans="1:8" x14ac:dyDescent="0.25">
      <c r="A23" s="267" t="s">
        <v>120</v>
      </c>
      <c r="B23" s="268"/>
      <c r="C23" s="268"/>
      <c r="D23" s="268"/>
      <c r="E23" s="268"/>
      <c r="F23" s="48"/>
      <c r="G23" s="74"/>
    </row>
    <row r="24" spans="1:8" ht="15.95" customHeight="1" x14ac:dyDescent="0.25">
      <c r="A24" s="265"/>
      <c r="B24" s="266"/>
      <c r="C24" s="266"/>
      <c r="D24" s="266"/>
      <c r="E24" s="266"/>
      <c r="F24" s="10" t="str">
        <f>F10</f>
        <v>31.03.2023. EUR</v>
      </c>
      <c r="G24" s="75" t="s">
        <v>272</v>
      </c>
    </row>
    <row r="25" spans="1:8" x14ac:dyDescent="0.25">
      <c r="A25" s="206" t="s">
        <v>110</v>
      </c>
      <c r="B25" s="207"/>
      <c r="C25" s="207"/>
      <c r="D25" s="207"/>
      <c r="E25" s="207"/>
      <c r="F25" s="3"/>
      <c r="G25" s="42"/>
      <c r="H25" s="2"/>
    </row>
    <row r="26" spans="1:8" x14ac:dyDescent="0.25">
      <c r="A26" s="206" t="s">
        <v>117</v>
      </c>
      <c r="B26" s="207"/>
      <c r="C26" s="207"/>
      <c r="D26" s="207"/>
      <c r="E26" s="207"/>
      <c r="F26" s="3">
        <f>150407</f>
        <v>150407</v>
      </c>
      <c r="G26" s="42">
        <v>527068</v>
      </c>
      <c r="H26" s="2"/>
    </row>
    <row r="27" spans="1:8" x14ac:dyDescent="0.25">
      <c r="A27" s="206" t="s">
        <v>112</v>
      </c>
      <c r="B27" s="207"/>
      <c r="C27" s="207"/>
      <c r="D27" s="207"/>
      <c r="E27" s="207"/>
      <c r="F27" s="3">
        <v>35904</v>
      </c>
      <c r="G27" s="42">
        <v>125792</v>
      </c>
      <c r="H27" s="2"/>
    </row>
    <row r="28" spans="1:8" x14ac:dyDescent="0.25">
      <c r="A28" s="206" t="s">
        <v>118</v>
      </c>
      <c r="B28" s="207"/>
      <c r="C28" s="207"/>
      <c r="D28" s="207"/>
      <c r="E28" s="207"/>
      <c r="F28" s="3">
        <f>10119+2440+960+6252</f>
        <v>19771</v>
      </c>
      <c r="G28" s="42">
        <v>43778</v>
      </c>
    </row>
    <row r="29" spans="1:8" x14ac:dyDescent="0.25">
      <c r="A29" s="281" t="s">
        <v>284</v>
      </c>
      <c r="B29" s="282"/>
      <c r="C29" s="282"/>
      <c r="D29" s="282"/>
      <c r="E29" s="283"/>
      <c r="F29" s="3">
        <v>2710</v>
      </c>
      <c r="G29" s="42">
        <v>1152</v>
      </c>
    </row>
    <row r="30" spans="1:8" x14ac:dyDescent="0.25">
      <c r="A30" s="281" t="s">
        <v>288</v>
      </c>
      <c r="B30" s="284"/>
      <c r="C30" s="284"/>
      <c r="D30" s="284"/>
      <c r="E30" s="285"/>
      <c r="F30" s="3">
        <v>11676</v>
      </c>
      <c r="G30" s="42">
        <v>44014</v>
      </c>
    </row>
    <row r="31" spans="1:8" x14ac:dyDescent="0.25">
      <c r="A31" s="281" t="s">
        <v>285</v>
      </c>
      <c r="B31" s="282"/>
      <c r="C31" s="282"/>
      <c r="D31" s="282"/>
      <c r="E31" s="283"/>
      <c r="F31" s="3">
        <v>9474</v>
      </c>
      <c r="G31" s="42">
        <v>47128</v>
      </c>
    </row>
    <row r="32" spans="1:8" x14ac:dyDescent="0.25">
      <c r="A32" s="281" t="s">
        <v>286</v>
      </c>
      <c r="B32" s="284"/>
      <c r="C32" s="284"/>
      <c r="D32" s="284"/>
      <c r="E32" s="285"/>
      <c r="F32" s="3">
        <v>11024</v>
      </c>
      <c r="G32" s="42">
        <v>40289</v>
      </c>
    </row>
    <row r="33" spans="1:7" x14ac:dyDescent="0.25">
      <c r="A33" s="281" t="s">
        <v>287</v>
      </c>
      <c r="B33" s="284"/>
      <c r="C33" s="284"/>
      <c r="D33" s="284"/>
      <c r="E33" s="285"/>
      <c r="F33" s="3">
        <v>46991</v>
      </c>
      <c r="G33" s="42">
        <v>76016</v>
      </c>
    </row>
    <row r="34" spans="1:7" x14ac:dyDescent="0.25">
      <c r="A34" s="206" t="s">
        <v>119</v>
      </c>
      <c r="B34" s="207"/>
      <c r="C34" s="207"/>
      <c r="D34" s="207"/>
      <c r="E34" s="207"/>
      <c r="F34" s="3">
        <f>903+964+1979+6670+486+1180+281+3332+1137+1386+1736</f>
        <v>20054</v>
      </c>
      <c r="G34" s="42">
        <f>1089062-905237</f>
        <v>183825</v>
      </c>
    </row>
    <row r="35" spans="1:7" ht="16.5" thickBot="1" x14ac:dyDescent="0.3">
      <c r="A35" s="258" t="s">
        <v>106</v>
      </c>
      <c r="B35" s="259"/>
      <c r="C35" s="259"/>
      <c r="D35" s="259"/>
      <c r="E35" s="259"/>
      <c r="F35" s="46">
        <f>SUM(F26:F34)</f>
        <v>308011</v>
      </c>
      <c r="G35" s="47">
        <f>SUM(G26:G34)</f>
        <v>1089062</v>
      </c>
    </row>
    <row r="36" spans="1:7" x14ac:dyDescent="0.25"/>
    <row r="37" spans="1:7" x14ac:dyDescent="0.25">
      <c r="A37" s="5" t="s">
        <v>17</v>
      </c>
      <c r="B37" s="5"/>
      <c r="C37" s="5"/>
      <c r="D37" s="5"/>
      <c r="E37" s="5"/>
      <c r="F37" s="5" t="s">
        <v>19</v>
      </c>
      <c r="G37" s="5"/>
    </row>
    <row r="38" spans="1:7" ht="19.5" customHeight="1" x14ac:dyDescent="0.25">
      <c r="A38" s="5" t="s">
        <v>18</v>
      </c>
      <c r="B38" s="5"/>
      <c r="C38" s="5"/>
      <c r="D38" s="5"/>
      <c r="E38" s="5"/>
      <c r="F38" s="93" t="s">
        <v>271</v>
      </c>
    </row>
    <row r="39" spans="1:7" x14ac:dyDescent="0.25">
      <c r="A39" s="5"/>
      <c r="B39" s="5"/>
      <c r="C39" s="5"/>
      <c r="D39" s="5"/>
      <c r="E39" s="5"/>
      <c r="F39" s="5"/>
      <c r="G39" s="5"/>
    </row>
    <row r="42" spans="1:7" x14ac:dyDescent="0.25"/>
    <row r="43" spans="1:7" x14ac:dyDescent="0.25"/>
    <row r="44" spans="1:7" x14ac:dyDescent="0.25"/>
    <row r="45" spans="1:7" x14ac:dyDescent="0.25"/>
  </sheetData>
  <mergeCells count="34">
    <mergeCell ref="A30:E30"/>
    <mergeCell ref="A31:E31"/>
    <mergeCell ref="A32:E32"/>
    <mergeCell ref="A33:E33"/>
    <mergeCell ref="A2:G2"/>
    <mergeCell ref="A3:G3"/>
    <mergeCell ref="A4:E4"/>
    <mergeCell ref="A5:E5"/>
    <mergeCell ref="A28:E28"/>
    <mergeCell ref="A25:E25"/>
    <mergeCell ref="A16:E16"/>
    <mergeCell ref="A20:E20"/>
    <mergeCell ref="A21:E21"/>
    <mergeCell ref="A22:E22"/>
    <mergeCell ref="A17:E17"/>
    <mergeCell ref="A19:E19"/>
    <mergeCell ref="A7:E7"/>
    <mergeCell ref="A15:E15"/>
    <mergeCell ref="A35:E35"/>
    <mergeCell ref="A6:E6"/>
    <mergeCell ref="A9:G9"/>
    <mergeCell ref="A10:E10"/>
    <mergeCell ref="A24:E24"/>
    <mergeCell ref="A18:E18"/>
    <mergeCell ref="A23:E23"/>
    <mergeCell ref="A11:E11"/>
    <mergeCell ref="A12:E12"/>
    <mergeCell ref="A14:E14"/>
    <mergeCell ref="A26:E26"/>
    <mergeCell ref="A27:E27"/>
    <mergeCell ref="A34:E34"/>
    <mergeCell ref="A8:G8"/>
    <mergeCell ref="A13:E13"/>
    <mergeCell ref="A29:E29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&amp;C&amp;"Calibri,Regular"&amp;14&amp;K272727Dati  ir operatīvie, nav auditēti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view="pageLayout" zoomScaleNormal="130" workbookViewId="0">
      <selection activeCell="G31" sqref="G31:G33"/>
    </sheetView>
  </sheetViews>
  <sheetFormatPr defaultColWidth="0" defaultRowHeight="15.75" zeroHeight="1" x14ac:dyDescent="0.25"/>
  <cols>
    <col min="1" max="3" width="11.125" customWidth="1"/>
    <col min="4" max="4" width="7.375" customWidth="1"/>
    <col min="5" max="5" width="3" customWidth="1"/>
    <col min="6" max="6" width="15.125" customWidth="1"/>
    <col min="7" max="7" width="15.375" customWidth="1"/>
    <col min="8" max="8" width="57" customWidth="1"/>
  </cols>
  <sheetData>
    <row r="1" spans="1:8" x14ac:dyDescent="0.25"/>
    <row r="2" spans="1:8" x14ac:dyDescent="0.25">
      <c r="A2" s="168" t="s">
        <v>102</v>
      </c>
      <c r="B2" s="168"/>
      <c r="C2" s="168"/>
      <c r="D2" s="168"/>
      <c r="E2" s="168"/>
      <c r="F2" s="168"/>
      <c r="G2" s="168"/>
    </row>
    <row r="3" spans="1:8" x14ac:dyDescent="0.25">
      <c r="A3" s="298" t="s">
        <v>121</v>
      </c>
      <c r="B3" s="298"/>
      <c r="C3" s="298"/>
      <c r="D3" s="298"/>
      <c r="E3" s="298"/>
      <c r="F3" s="298"/>
      <c r="G3" s="298"/>
    </row>
    <row r="4" spans="1:8" ht="30.95" customHeight="1" x14ac:dyDescent="0.25">
      <c r="A4" s="299"/>
      <c r="B4" s="300"/>
      <c r="C4" s="300"/>
      <c r="D4" s="300"/>
      <c r="E4" s="301"/>
      <c r="F4" s="6" t="s">
        <v>273</v>
      </c>
      <c r="G4" s="6" t="s">
        <v>272</v>
      </c>
    </row>
    <row r="5" spans="1:8" ht="15.95" customHeight="1" x14ac:dyDescent="0.25">
      <c r="A5" s="302" t="s">
        <v>122</v>
      </c>
      <c r="B5" s="279"/>
      <c r="C5" s="279"/>
      <c r="D5" s="279"/>
      <c r="E5" s="280"/>
      <c r="F5" s="8">
        <f>99+1769+3084+84659+13223+15790</f>
        <v>118624</v>
      </c>
      <c r="G5" s="8">
        <v>383191</v>
      </c>
    </row>
    <row r="6" spans="1:8" x14ac:dyDescent="0.25">
      <c r="A6" s="303" t="s">
        <v>123</v>
      </c>
      <c r="B6" s="303"/>
      <c r="C6" s="303"/>
      <c r="D6" s="303"/>
      <c r="E6" s="303"/>
      <c r="F6" s="90">
        <v>6669</v>
      </c>
      <c r="G6" s="90">
        <v>25864</v>
      </c>
      <c r="H6" s="2"/>
    </row>
    <row r="7" spans="1:8" x14ac:dyDescent="0.25">
      <c r="A7" s="297" t="s">
        <v>124</v>
      </c>
      <c r="B7" s="297"/>
      <c r="C7" s="297"/>
      <c r="D7" s="297"/>
      <c r="E7" s="297"/>
      <c r="F7" s="3"/>
      <c r="G7" s="3"/>
    </row>
    <row r="8" spans="1:8" x14ac:dyDescent="0.25">
      <c r="A8" s="282" t="s">
        <v>125</v>
      </c>
      <c r="B8" s="282"/>
      <c r="C8" s="282"/>
      <c r="D8" s="282"/>
      <c r="E8" s="282"/>
      <c r="F8" s="3">
        <v>302</v>
      </c>
      <c r="G8" s="3">
        <v>6963</v>
      </c>
    </row>
    <row r="9" spans="1:8" x14ac:dyDescent="0.25">
      <c r="A9" s="206" t="s">
        <v>126</v>
      </c>
      <c r="B9" s="207"/>
      <c r="C9" s="207"/>
      <c r="D9" s="207"/>
      <c r="E9" s="207"/>
      <c r="F9" s="3">
        <f>589+5123+4563+5112+4417+2243</f>
        <v>22047</v>
      </c>
      <c r="G9" s="42">
        <v>250661</v>
      </c>
    </row>
    <row r="10" spans="1:8" x14ac:dyDescent="0.25">
      <c r="A10" s="202" t="s">
        <v>106</v>
      </c>
      <c r="B10" s="203"/>
      <c r="C10" s="203"/>
      <c r="D10" s="203"/>
      <c r="E10" s="203"/>
      <c r="F10" s="19">
        <f>F5+F6+F7+F8+F9</f>
        <v>147642</v>
      </c>
      <c r="G10" s="44">
        <f>G5+G6+G7+G8+G9</f>
        <v>666679</v>
      </c>
    </row>
    <row r="11" spans="1:8" x14ac:dyDescent="0.25">
      <c r="A11" s="72"/>
      <c r="B11" s="5"/>
      <c r="C11" s="5"/>
      <c r="D11" s="5"/>
      <c r="E11" s="5"/>
      <c r="F11" s="5"/>
      <c r="G11" s="73"/>
    </row>
    <row r="12" spans="1:8" x14ac:dyDescent="0.25">
      <c r="A12" s="267" t="s">
        <v>127</v>
      </c>
      <c r="B12" s="268"/>
      <c r="C12" s="268"/>
      <c r="D12" s="268"/>
      <c r="E12" s="268"/>
      <c r="F12" s="268"/>
      <c r="G12" s="293"/>
    </row>
    <row r="13" spans="1:8" x14ac:dyDescent="0.25">
      <c r="A13" s="289"/>
      <c r="B13" s="290"/>
      <c r="C13" s="290"/>
      <c r="D13" s="290"/>
      <c r="E13" s="291"/>
      <c r="F13" s="11" t="s">
        <v>273</v>
      </c>
      <c r="G13" s="88" t="str">
        <f>G4</f>
        <v>31.12.2022. EUR</v>
      </c>
    </row>
    <row r="14" spans="1:8" x14ac:dyDescent="0.25">
      <c r="A14" s="206" t="s">
        <v>128</v>
      </c>
      <c r="B14" s="207"/>
      <c r="C14" s="207"/>
      <c r="D14" s="207"/>
      <c r="E14" s="207"/>
      <c r="F14" s="3">
        <f>172+314+578+214+1762+286+27881+42878+3297+1153</f>
        <v>78535</v>
      </c>
      <c r="G14" s="42">
        <v>175696</v>
      </c>
    </row>
    <row r="15" spans="1:8" x14ac:dyDescent="0.25">
      <c r="A15" s="281" t="s">
        <v>287</v>
      </c>
      <c r="B15" s="284"/>
      <c r="C15" s="284"/>
      <c r="D15" s="284"/>
      <c r="E15" s="285"/>
      <c r="F15" s="3">
        <f>2196+2703+338</f>
        <v>5237</v>
      </c>
      <c r="G15" s="42">
        <v>10805</v>
      </c>
    </row>
    <row r="16" spans="1:8" x14ac:dyDescent="0.25">
      <c r="A16" s="281" t="s">
        <v>290</v>
      </c>
      <c r="B16" s="284"/>
      <c r="C16" s="284"/>
      <c r="D16" s="284"/>
      <c r="E16" s="285"/>
      <c r="F16" s="3">
        <v>6750</v>
      </c>
      <c r="G16" s="42">
        <v>18340</v>
      </c>
    </row>
    <row r="17" spans="1:8" x14ac:dyDescent="0.25">
      <c r="A17" s="292" t="s">
        <v>129</v>
      </c>
      <c r="B17" s="282"/>
      <c r="C17" s="282"/>
      <c r="D17" s="282"/>
      <c r="E17" s="283"/>
      <c r="F17" s="3"/>
      <c r="G17" s="42"/>
    </row>
    <row r="18" spans="1:8" x14ac:dyDescent="0.25">
      <c r="A18" s="206" t="s">
        <v>117</v>
      </c>
      <c r="B18" s="207"/>
      <c r="C18" s="207"/>
      <c r="D18" s="207"/>
      <c r="E18" s="207"/>
      <c r="F18" s="3">
        <f>19584+28315</f>
        <v>47899</v>
      </c>
      <c r="G18" s="42">
        <v>255940</v>
      </c>
    </row>
    <row r="19" spans="1:8" x14ac:dyDescent="0.25">
      <c r="A19" s="206" t="s">
        <v>112</v>
      </c>
      <c r="B19" s="207"/>
      <c r="C19" s="207"/>
      <c r="D19" s="207"/>
      <c r="E19" s="207"/>
      <c r="F19" s="3">
        <f>4684+6744</f>
        <v>11428</v>
      </c>
      <c r="G19" s="42">
        <v>60484</v>
      </c>
    </row>
    <row r="20" spans="1:8" x14ac:dyDescent="0.25">
      <c r="A20" s="206" t="s">
        <v>119</v>
      </c>
      <c r="B20" s="207"/>
      <c r="C20" s="207"/>
      <c r="D20" s="207"/>
      <c r="E20" s="207"/>
      <c r="F20" s="3">
        <f>171383-149849</f>
        <v>21534</v>
      </c>
      <c r="G20" s="42">
        <f>450857-29145</f>
        <v>421712</v>
      </c>
    </row>
    <row r="21" spans="1:8" x14ac:dyDescent="0.25">
      <c r="A21" s="202" t="s">
        <v>106</v>
      </c>
      <c r="B21" s="203"/>
      <c r="C21" s="203"/>
      <c r="D21" s="203"/>
      <c r="E21" s="203"/>
      <c r="F21" s="19">
        <f>SUM(F14:F20)</f>
        <v>171383</v>
      </c>
      <c r="G21" s="44">
        <f>SUM(G14:G20)</f>
        <v>942977</v>
      </c>
    </row>
    <row r="22" spans="1:8" x14ac:dyDescent="0.25">
      <c r="A22" s="72"/>
      <c r="B22" s="5"/>
      <c r="C22" s="5"/>
      <c r="D22" s="5"/>
      <c r="E22" s="5"/>
      <c r="F22" s="5"/>
      <c r="G22" s="73"/>
    </row>
    <row r="23" spans="1:8" x14ac:dyDescent="0.25">
      <c r="A23" s="286" t="s">
        <v>130</v>
      </c>
      <c r="B23" s="287"/>
      <c r="C23" s="287"/>
      <c r="D23" s="287"/>
      <c r="E23" s="287"/>
      <c r="F23" s="287"/>
      <c r="G23" s="288"/>
    </row>
    <row r="24" spans="1:8" x14ac:dyDescent="0.25">
      <c r="A24" s="289"/>
      <c r="B24" s="290"/>
      <c r="C24" s="290"/>
      <c r="D24" s="290"/>
      <c r="E24" s="291"/>
      <c r="F24" s="11" t="str">
        <f>F13</f>
        <v>31.03.2023. EUR</v>
      </c>
      <c r="G24" s="88" t="str">
        <f>G13</f>
        <v>31.12.2022. EUR</v>
      </c>
    </row>
    <row r="25" spans="1:8" x14ac:dyDescent="0.25">
      <c r="A25" s="166" t="s">
        <v>131</v>
      </c>
      <c r="B25" s="167"/>
      <c r="C25" s="167"/>
      <c r="D25" s="167"/>
      <c r="E25" s="167"/>
      <c r="F25" s="3">
        <v>8556</v>
      </c>
      <c r="G25" s="42">
        <v>63728</v>
      </c>
      <c r="H25" s="2"/>
    </row>
    <row r="26" spans="1:8" x14ac:dyDescent="0.25">
      <c r="A26" s="166" t="s">
        <v>132</v>
      </c>
      <c r="B26" s="167"/>
      <c r="C26" s="167"/>
      <c r="D26" s="167"/>
      <c r="E26" s="167"/>
      <c r="F26" s="3">
        <v>8968</v>
      </c>
      <c r="G26" s="42">
        <v>27344</v>
      </c>
      <c r="H26" s="2"/>
    </row>
    <row r="27" spans="1:8" x14ac:dyDescent="0.25">
      <c r="A27" s="204" t="s">
        <v>106</v>
      </c>
      <c r="B27" s="205"/>
      <c r="C27" s="205"/>
      <c r="D27" s="205"/>
      <c r="E27" s="205"/>
      <c r="F27" s="20">
        <f>F25+F26</f>
        <v>17524</v>
      </c>
      <c r="G27" s="43">
        <f>G25+G26</f>
        <v>91072</v>
      </c>
    </row>
    <row r="28" spans="1:8" x14ac:dyDescent="0.25">
      <c r="A28" s="72"/>
      <c r="B28" s="5"/>
      <c r="C28" s="5"/>
      <c r="D28" s="5"/>
      <c r="E28" s="5"/>
      <c r="F28" s="5"/>
      <c r="G28" s="73"/>
    </row>
    <row r="29" spans="1:8" x14ac:dyDescent="0.25">
      <c r="A29" s="294" t="s">
        <v>133</v>
      </c>
      <c r="B29" s="295"/>
      <c r="C29" s="295"/>
      <c r="D29" s="295"/>
      <c r="E29" s="295"/>
      <c r="F29" s="295"/>
      <c r="G29" s="296"/>
    </row>
    <row r="30" spans="1:8" x14ac:dyDescent="0.25">
      <c r="A30" s="289"/>
      <c r="B30" s="290"/>
      <c r="C30" s="290"/>
      <c r="D30" s="290"/>
      <c r="E30" s="291"/>
      <c r="F30" s="11" t="str">
        <f>F24</f>
        <v>31.03.2023. EUR</v>
      </c>
      <c r="G30" s="88" t="str">
        <f>G24</f>
        <v>31.12.2022. EUR</v>
      </c>
    </row>
    <row r="31" spans="1:8" x14ac:dyDescent="0.25">
      <c r="A31" s="206" t="s">
        <v>134</v>
      </c>
      <c r="B31" s="207"/>
      <c r="C31" s="207"/>
      <c r="D31" s="207"/>
      <c r="E31" s="207"/>
      <c r="F31" s="3">
        <v>10938</v>
      </c>
      <c r="G31" s="42">
        <v>33459</v>
      </c>
      <c r="H31" s="2"/>
    </row>
    <row r="32" spans="1:8" x14ac:dyDescent="0.25">
      <c r="A32" s="206" t="s">
        <v>135</v>
      </c>
      <c r="B32" s="207"/>
      <c r="C32" s="207"/>
      <c r="D32" s="207"/>
      <c r="E32" s="207"/>
      <c r="F32" s="3">
        <v>6381</v>
      </c>
      <c r="G32" s="42">
        <v>10081</v>
      </c>
      <c r="H32" s="2"/>
    </row>
    <row r="33" spans="1:8" x14ac:dyDescent="0.25">
      <c r="A33" s="281" t="s">
        <v>136</v>
      </c>
      <c r="B33" s="284"/>
      <c r="C33" s="284"/>
      <c r="D33" s="284"/>
      <c r="E33" s="285"/>
      <c r="F33" s="90"/>
      <c r="G33" s="116">
        <v>19</v>
      </c>
      <c r="H33" s="2"/>
    </row>
    <row r="34" spans="1:8" ht="16.5" thickBot="1" x14ac:dyDescent="0.3">
      <c r="A34" s="258" t="s">
        <v>106</v>
      </c>
      <c r="B34" s="259"/>
      <c r="C34" s="259"/>
      <c r="D34" s="259"/>
      <c r="E34" s="259"/>
      <c r="F34" s="46">
        <f>SUM(F31:F32)</f>
        <v>17319</v>
      </c>
      <c r="G34" s="47">
        <f>SUM(G31:G33)</f>
        <v>43559</v>
      </c>
    </row>
    <row r="35" spans="1:8" x14ac:dyDescent="0.25"/>
    <row r="36" spans="1:8" x14ac:dyDescent="0.25">
      <c r="A36" s="5" t="s">
        <v>17</v>
      </c>
      <c r="B36" s="5"/>
      <c r="C36" s="5"/>
      <c r="D36" s="5"/>
      <c r="E36" s="5"/>
      <c r="F36" s="5" t="s">
        <v>19</v>
      </c>
      <c r="G36" s="5"/>
    </row>
    <row r="37" spans="1:8" x14ac:dyDescent="0.25"/>
    <row r="38" spans="1:8" x14ac:dyDescent="0.25">
      <c r="A38" s="5" t="s">
        <v>18</v>
      </c>
      <c r="B38" s="5"/>
      <c r="C38" s="5"/>
      <c r="D38" s="5"/>
      <c r="E38" s="5"/>
      <c r="F38" s="93" t="s">
        <v>271</v>
      </c>
      <c r="G38" s="5"/>
    </row>
    <row r="39" spans="1:8" x14ac:dyDescent="0.25"/>
    <row r="40" spans="1:8" x14ac:dyDescent="0.25"/>
    <row r="41" spans="1:8" x14ac:dyDescent="0.25"/>
    <row r="42" spans="1:8" x14ac:dyDescent="0.25"/>
    <row r="43" spans="1:8" x14ac:dyDescent="0.25"/>
    <row r="45" spans="1:8" x14ac:dyDescent="0.25"/>
    <row r="46" spans="1:8" x14ac:dyDescent="0.25"/>
    <row r="47" spans="1:8" x14ac:dyDescent="0.25"/>
  </sheetData>
  <mergeCells count="30">
    <mergeCell ref="A8:E8"/>
    <mergeCell ref="A9:E9"/>
    <mergeCell ref="A7:E7"/>
    <mergeCell ref="A2:G2"/>
    <mergeCell ref="A3:G3"/>
    <mergeCell ref="A4:E4"/>
    <mergeCell ref="A5:E5"/>
    <mergeCell ref="A6:E6"/>
    <mergeCell ref="A33:E33"/>
    <mergeCell ref="A34:E34"/>
    <mergeCell ref="A24:E24"/>
    <mergeCell ref="A25:E25"/>
    <mergeCell ref="A27:E27"/>
    <mergeCell ref="A29:G29"/>
    <mergeCell ref="A31:E31"/>
    <mergeCell ref="A32:E32"/>
    <mergeCell ref="A17:E17"/>
    <mergeCell ref="A18:E18"/>
    <mergeCell ref="A19:E19"/>
    <mergeCell ref="A10:E10"/>
    <mergeCell ref="A12:G12"/>
    <mergeCell ref="A13:E13"/>
    <mergeCell ref="A14:E14"/>
    <mergeCell ref="A15:E15"/>
    <mergeCell ref="A16:E16"/>
    <mergeCell ref="A23:G23"/>
    <mergeCell ref="A26:E26"/>
    <mergeCell ref="A30:E30"/>
    <mergeCell ref="A20:E20"/>
    <mergeCell ref="A21:E21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&amp;C&amp;"Calibri,Regular"&amp;14&amp;K1D1D1DDati  ir operatīvie, nav auditēti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Titullapa</vt:lpstr>
      <vt:lpstr>Titullapa2</vt:lpstr>
      <vt:lpstr>PZA</vt:lpstr>
      <vt:lpstr>Bilanse A</vt:lpstr>
      <vt:lpstr>Bilanse P</vt:lpstr>
      <vt:lpstr>Naudas P</vt:lpstr>
      <vt:lpstr>Pašu kapitāls</vt:lpstr>
      <vt:lpstr>Pielikums PZA</vt:lpstr>
      <vt:lpstr>Pielikums PZA 2</vt:lpstr>
      <vt:lpstr>Pielikums Bilance 11-13</vt:lpstr>
      <vt:lpstr>Pielikums Bilance 14-18</vt:lpstr>
      <vt:lpstr>Pielikums Bilance 19-22</vt:lpstr>
      <vt:lpstr>Pielikums Bilance 23-26</vt:lpstr>
      <vt:lpstr>Pielikums Bilance 27-28</vt:lpstr>
      <vt:lpstr>Pielikums  Bilance 29-31</vt:lpstr>
      <vt:lpstr>'Bilanse A'!Print_Area</vt:lpstr>
      <vt:lpstr>'Bilanse P'!Print_Area</vt:lpstr>
      <vt:lpstr>'Pašu kapitāls'!Print_Area</vt:lpstr>
      <vt:lpstr>'Pielikums  Bilance 29-31'!Print_Area</vt:lpstr>
      <vt:lpstr>'Pielikums Bilance 11-13'!Print_Area</vt:lpstr>
      <vt:lpstr>'Pielikums Bilance 14-18'!Print_Area</vt:lpstr>
      <vt:lpstr>'Pielikums Bilance 19-22'!Print_Area</vt:lpstr>
      <vt:lpstr>'Pielikums Bilance 23-26'!Print_Area</vt:lpstr>
      <vt:lpstr>'Pielikums Bilance 27-28'!Print_Area</vt:lpstr>
      <vt:lpstr>'Pielikums PZA'!Print_Area</vt:lpstr>
      <vt:lpstr>'Pielikums PZA 2'!Print_Area</vt:lpstr>
      <vt:lpstr>PZA!Print_Area</vt:lpstr>
      <vt:lpstr>Titullapa!Print_Area</vt:lpstr>
      <vt:lpstr>Titullapa2!Print_Area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Agijevics</dc:creator>
  <cp:lastModifiedBy>Ludmila Šeņavska</cp:lastModifiedBy>
  <cp:lastPrinted>2023-05-26T06:59:35Z</cp:lastPrinted>
  <dcterms:created xsi:type="dcterms:W3CDTF">2023-02-17T16:36:46Z</dcterms:created>
  <dcterms:modified xsi:type="dcterms:W3CDTF">2023-05-26T08:35:10Z</dcterms:modified>
</cp:coreProperties>
</file>